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_FilterDatabase" localSheetId="3" hidden="1">'3.2 паспорт Техсостояние ЛЭП'!$A$24:$AB$41</definedName>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ЛЭП'!$A$1:$AA$40</definedName>
    <definedName name="_xlnm.Print_Area" localSheetId="4">'3.3 паспорт описание'!$A$1:$C$30</definedName>
    <definedName name="_xlnm.Print_Area" localSheetId="5">'3.4. Паспорт надежность'!$A$1:$Z$508</definedName>
    <definedName name="_xlnm.Print_Area" localSheetId="6">'4. паспортбюджет'!$A$1:$M$22</definedName>
    <definedName name="_xlnm.Print_Area" localSheetId="7">'5. анализ эконом эфф'!$A$1:$AF$94</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сведения'!$A$1:$B$119</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26" i="15"/>
  <c r="F27" i="15"/>
  <c r="F28" i="15"/>
  <c r="F29" i="15"/>
  <c r="F25" i="15"/>
  <c r="M30" i="15"/>
  <c r="M24" i="15"/>
  <c r="O30" i="15"/>
  <c r="O24" i="15"/>
  <c r="B91" i="53" l="1"/>
  <c r="B88" i="53"/>
  <c r="N49" i="15" l="1"/>
  <c r="N56" i="15" s="1"/>
  <c r="R44" i="14"/>
  <c r="Q44" i="14"/>
  <c r="S44" i="14" l="1"/>
  <c r="L30" i="15"/>
  <c r="N30" i="15"/>
  <c r="P30" i="15"/>
  <c r="R30" i="15"/>
  <c r="L24" i="15"/>
  <c r="N24" i="15"/>
  <c r="P24" i="15"/>
  <c r="Q24" i="15"/>
  <c r="R24" i="15"/>
  <c r="C49" i="15"/>
  <c r="C56" i="15" s="1"/>
  <c r="C30" i="15"/>
  <c r="C52" i="15" s="1"/>
  <c r="C29" i="15"/>
  <c r="C24" i="15" s="1"/>
  <c r="E15" i="14"/>
  <c r="E12" i="14"/>
  <c r="E9" i="14"/>
  <c r="A5" i="14"/>
  <c r="R41" i="14"/>
  <c r="R45" i="14" s="1"/>
  <c r="Q41" i="14"/>
  <c r="Q45" i="14" s="1"/>
  <c r="S45" i="14" l="1"/>
  <c r="S41" i="14"/>
  <c r="B110" i="53"/>
  <c r="B74" i="53"/>
  <c r="B73" i="53"/>
  <c r="B70" i="53"/>
  <c r="B69" i="53"/>
  <c r="B94" i="53" s="1"/>
  <c r="B66" i="53"/>
  <c r="B49" i="53"/>
  <c r="AD36" i="5"/>
  <c r="X38" i="5"/>
  <c r="X37" i="5"/>
  <c r="AT36" i="5"/>
  <c r="X36" i="5"/>
  <c r="AB36" i="5" s="1"/>
  <c r="P36" i="5"/>
  <c r="R36" i="5" s="1"/>
  <c r="B96" i="53" l="1"/>
  <c r="AD33" i="5"/>
  <c r="AD30" i="5"/>
  <c r="AD29" i="5"/>
  <c r="AE29" i="5" s="1"/>
  <c r="K30" i="15" l="1"/>
  <c r="K24" i="15"/>
  <c r="I30" i="15"/>
  <c r="I24" i="15"/>
  <c r="H34" i="15" l="1"/>
  <c r="H33" i="15"/>
  <c r="H32" i="15"/>
  <c r="H31" i="15"/>
  <c r="H28" i="15"/>
  <c r="H27" i="15"/>
  <c r="H26" i="15"/>
  <c r="H25" i="15"/>
  <c r="AH78" i="54" l="1"/>
  <c r="AH59" i="54"/>
  <c r="AH81" i="54" s="1"/>
  <c r="A15" i="54"/>
  <c r="A12" i="54"/>
  <c r="A9" i="54"/>
  <c r="A5" i="54"/>
  <c r="C92" i="54"/>
  <c r="D92" i="54" s="1"/>
  <c r="E92" i="54" s="1"/>
  <c r="F92" i="54" s="1"/>
  <c r="G92" i="54" s="1"/>
  <c r="H92" i="54" s="1"/>
  <c r="I92" i="54" s="1"/>
  <c r="J92" i="54" s="1"/>
  <c r="K92" i="54" s="1"/>
  <c r="L92" i="54" s="1"/>
  <c r="M92" i="54" s="1"/>
  <c r="N92" i="54" s="1"/>
  <c r="O92" i="54" s="1"/>
  <c r="P92" i="54" s="1"/>
  <c r="Q92" i="54" s="1"/>
  <c r="R92" i="54" s="1"/>
  <c r="S92" i="54" s="1"/>
  <c r="T92" i="54" s="1"/>
  <c r="U92" i="54" s="1"/>
  <c r="V92" i="54" s="1"/>
  <c r="W92" i="54" s="1"/>
  <c r="X92" i="54" s="1"/>
  <c r="Y92" i="54" s="1"/>
  <c r="Z92" i="54" s="1"/>
  <c r="AA92" i="54" s="1"/>
  <c r="AB92" i="54" s="1"/>
  <c r="AC92" i="54" s="1"/>
  <c r="AD92" i="54" s="1"/>
  <c r="AE92" i="54" s="1"/>
  <c r="AF92" i="54" s="1"/>
  <c r="AG92" i="54" s="1"/>
  <c r="AH92" i="54" s="1"/>
  <c r="B86" i="54"/>
  <c r="AG78" i="54"/>
  <c r="AF78" i="54"/>
  <c r="AE78" i="54"/>
  <c r="AD78" i="54"/>
  <c r="AC78" i="54"/>
  <c r="AB78" i="54"/>
  <c r="AA78" i="54"/>
  <c r="Z78" i="54"/>
  <c r="Y78" i="54"/>
  <c r="X78" i="54"/>
  <c r="W78" i="54"/>
  <c r="V78" i="54"/>
  <c r="U78" i="54"/>
  <c r="T78" i="54"/>
  <c r="S78" i="54"/>
  <c r="R78" i="54"/>
  <c r="Q78" i="54"/>
  <c r="P78" i="54"/>
  <c r="O78" i="54"/>
  <c r="N78" i="54"/>
  <c r="M78" i="54"/>
  <c r="L78" i="54"/>
  <c r="K78" i="54"/>
  <c r="J78" i="54"/>
  <c r="I78" i="54"/>
  <c r="H78" i="54"/>
  <c r="G78" i="54"/>
  <c r="F78" i="54"/>
  <c r="E78" i="54"/>
  <c r="D78" i="54"/>
  <c r="C78" i="54"/>
  <c r="B78" i="54"/>
  <c r="C77" i="54"/>
  <c r="B77" i="54"/>
  <c r="C74" i="54"/>
  <c r="C86" i="54" s="1"/>
  <c r="AB63" i="54"/>
  <c r="T63" i="54"/>
  <c r="L63" i="54"/>
  <c r="E60" i="54"/>
  <c r="D60" i="54"/>
  <c r="C60" i="54"/>
  <c r="B60" i="54"/>
  <c r="AG59" i="54"/>
  <c r="AG81" i="54" s="1"/>
  <c r="AF59" i="54"/>
  <c r="AF81" i="54" s="1"/>
  <c r="AE59" i="54"/>
  <c r="AE81" i="54" s="1"/>
  <c r="AD59" i="54"/>
  <c r="AD81" i="54" s="1"/>
  <c r="AC59" i="54"/>
  <c r="AC81" i="54" s="1"/>
  <c r="AB59" i="54"/>
  <c r="AB81" i="54" s="1"/>
  <c r="AA59" i="54"/>
  <c r="AA81" i="54" s="1"/>
  <c r="Z59" i="54"/>
  <c r="Z81" i="54" s="1"/>
  <c r="Y59" i="54"/>
  <c r="Y81" i="54" s="1"/>
  <c r="X59" i="54"/>
  <c r="X81" i="54" s="1"/>
  <c r="W59" i="54"/>
  <c r="W81" i="54" s="1"/>
  <c r="V59" i="54"/>
  <c r="V81" i="54" s="1"/>
  <c r="U59" i="54"/>
  <c r="U81" i="54" s="1"/>
  <c r="T59" i="54"/>
  <c r="T81" i="54" s="1"/>
  <c r="S59" i="54"/>
  <c r="S81" i="54" s="1"/>
  <c r="R59" i="54"/>
  <c r="R81" i="54" s="1"/>
  <c r="Q59" i="54"/>
  <c r="Q81" i="54" s="1"/>
  <c r="P59" i="54"/>
  <c r="P81" i="54" s="1"/>
  <c r="O59" i="54"/>
  <c r="O81" i="54" s="1"/>
  <c r="N59" i="54"/>
  <c r="N81" i="54" s="1"/>
  <c r="M59" i="54"/>
  <c r="M81" i="54" s="1"/>
  <c r="L59" i="54"/>
  <c r="L81" i="54" s="1"/>
  <c r="K59" i="54"/>
  <c r="K81" i="54" s="1"/>
  <c r="J59" i="54"/>
  <c r="J81" i="54" s="1"/>
  <c r="I59" i="54"/>
  <c r="I81" i="54" s="1"/>
  <c r="H59" i="54"/>
  <c r="H81" i="54" s="1"/>
  <c r="G59" i="54"/>
  <c r="G81" i="54" s="1"/>
  <c r="F59" i="54"/>
  <c r="F81" i="54" s="1"/>
  <c r="E59" i="54"/>
  <c r="E81" i="54" s="1"/>
  <c r="D59" i="54"/>
  <c r="D67" i="54" s="1"/>
  <c r="C59" i="54"/>
  <c r="B59" i="54"/>
  <c r="B49" i="54"/>
  <c r="C49" i="54" s="1"/>
  <c r="D49" i="54" s="1"/>
  <c r="E49" i="54" s="1"/>
  <c r="F49" i="54" s="1"/>
  <c r="F62" i="54" s="1"/>
  <c r="F60" i="54" s="1"/>
  <c r="B46" i="54"/>
  <c r="D81" i="54" l="1"/>
  <c r="D74" i="54"/>
  <c r="D86" i="54" s="1"/>
  <c r="C81" i="54"/>
  <c r="C67" i="54"/>
  <c r="C69" i="54" s="1"/>
  <c r="G49" i="54"/>
  <c r="E67" i="54"/>
  <c r="B67" i="54"/>
  <c r="B69" i="54" s="1"/>
  <c r="F67" i="54"/>
  <c r="B81" i="54"/>
  <c r="E74" i="54" l="1"/>
  <c r="E86" i="54" s="1"/>
  <c r="G62" i="54"/>
  <c r="H49" i="54"/>
  <c r="C76" i="54"/>
  <c r="C71" i="54"/>
  <c r="B71" i="54"/>
  <c r="B76" i="54"/>
  <c r="F74" i="54" l="1"/>
  <c r="G74" i="54" s="1"/>
  <c r="B72" i="54"/>
  <c r="G60" i="54"/>
  <c r="G67" i="54" s="1"/>
  <c r="C72" i="54"/>
  <c r="C73" i="54" s="1"/>
  <c r="H61" i="54"/>
  <c r="H62" i="54"/>
  <c r="I49" i="54"/>
  <c r="F86" i="54" l="1"/>
  <c r="B79" i="54"/>
  <c r="I62" i="54"/>
  <c r="I60" i="54" s="1"/>
  <c r="I67" i="54" s="1"/>
  <c r="J49" i="54"/>
  <c r="H60" i="54"/>
  <c r="H67" i="54" s="1"/>
  <c r="B73" i="54"/>
  <c r="G86" i="54"/>
  <c r="H74" i="54"/>
  <c r="H86" i="54" l="1"/>
  <c r="I74" i="54"/>
  <c r="J62" i="54"/>
  <c r="J60" i="54" s="1"/>
  <c r="J67" i="54" s="1"/>
  <c r="K49" i="54"/>
  <c r="C79" i="54"/>
  <c r="I86" i="54" l="1"/>
  <c r="J74" i="54"/>
  <c r="K62" i="54"/>
  <c r="L49" i="54"/>
  <c r="K61" i="54"/>
  <c r="L62" i="54" l="1"/>
  <c r="L60" i="54" s="1"/>
  <c r="L67" i="54" s="1"/>
  <c r="M49" i="54"/>
  <c r="K60" i="54"/>
  <c r="K67" i="54" s="1"/>
  <c r="K74" i="54"/>
  <c r="J86" i="54"/>
  <c r="M62" i="54" l="1"/>
  <c r="N49" i="54"/>
  <c r="K86" i="54"/>
  <c r="L74" i="54"/>
  <c r="L86" i="54" l="1"/>
  <c r="M74" i="54"/>
  <c r="N61" i="54"/>
  <c r="N62" i="54"/>
  <c r="O49" i="54"/>
  <c r="M60" i="54"/>
  <c r="M67" i="54" s="1"/>
  <c r="M86" i="54" l="1"/>
  <c r="N74" i="54"/>
  <c r="O62" i="54"/>
  <c r="O60" i="54" s="1"/>
  <c r="O67" i="54" s="1"/>
  <c r="P49" i="54"/>
  <c r="N60" i="54"/>
  <c r="N67" i="54" s="1"/>
  <c r="P62" i="54" l="1"/>
  <c r="P60" i="54" s="1"/>
  <c r="P67" i="54" s="1"/>
  <c r="Q49" i="54"/>
  <c r="O74" i="54"/>
  <c r="N86" i="54"/>
  <c r="O86" i="54" l="1"/>
  <c r="P74" i="54"/>
  <c r="Q62" i="54"/>
  <c r="R49" i="54"/>
  <c r="Q61" i="54"/>
  <c r="R62" i="54" l="1"/>
  <c r="R60" i="54" s="1"/>
  <c r="R67" i="54" s="1"/>
  <c r="S49" i="54"/>
  <c r="Q60" i="54"/>
  <c r="Q67" i="54" s="1"/>
  <c r="P86" i="54"/>
  <c r="Q74" i="54"/>
  <c r="Q86" i="54" l="1"/>
  <c r="R74" i="54"/>
  <c r="S62" i="54"/>
  <c r="T49" i="54"/>
  <c r="T61" i="54" l="1"/>
  <c r="T62" i="54"/>
  <c r="U49" i="54"/>
  <c r="S60" i="54"/>
  <c r="S67" i="54" s="1"/>
  <c r="S74" i="54"/>
  <c r="R86" i="54"/>
  <c r="T60" i="54" l="1"/>
  <c r="T67" i="54" s="1"/>
  <c r="U62" i="54"/>
  <c r="V49" i="54"/>
  <c r="S86" i="54"/>
  <c r="T74" i="54"/>
  <c r="T86" i="54" l="1"/>
  <c r="U74" i="54"/>
  <c r="U60" i="54"/>
  <c r="U67" i="54" s="1"/>
  <c r="V62" i="54"/>
  <c r="W49" i="54"/>
  <c r="V60" i="54" l="1"/>
  <c r="V67" i="54" s="1"/>
  <c r="W62" i="54"/>
  <c r="X49" i="54"/>
  <c r="W61" i="54"/>
  <c r="W60" i="54" s="1"/>
  <c r="W67" i="54" s="1"/>
  <c r="U86" i="54"/>
  <c r="V74" i="54"/>
  <c r="W74" i="54" l="1"/>
  <c r="V86" i="54"/>
  <c r="X62" i="54"/>
  <c r="Y49" i="54"/>
  <c r="Y62" i="54" l="1"/>
  <c r="Z49" i="54"/>
  <c r="X60" i="54"/>
  <c r="X67" i="54" s="1"/>
  <c r="W86" i="54"/>
  <c r="X74" i="54"/>
  <c r="Z61" i="54" l="1"/>
  <c r="Z62" i="54"/>
  <c r="AA49" i="54"/>
  <c r="X86" i="54"/>
  <c r="Y74" i="54"/>
  <c r="Y60" i="54"/>
  <c r="Y67" i="54" s="1"/>
  <c r="Z60" i="54" l="1"/>
  <c r="Z67" i="54" s="1"/>
  <c r="AA62" i="54"/>
  <c r="AB49" i="54"/>
  <c r="Y86" i="54"/>
  <c r="Z74" i="54"/>
  <c r="AA60" i="54" l="1"/>
  <c r="AA67" i="54" s="1"/>
  <c r="AA74" i="54"/>
  <c r="Z86" i="54"/>
  <c r="AB62" i="54"/>
  <c r="AC49" i="54"/>
  <c r="AB60" i="54" l="1"/>
  <c r="AB67" i="54" s="1"/>
  <c r="AA86" i="54"/>
  <c r="AB74" i="54"/>
  <c r="AC62" i="54"/>
  <c r="AD49" i="54"/>
  <c r="AC61" i="54"/>
  <c r="AC60" i="54" l="1"/>
  <c r="AC67" i="54" s="1"/>
  <c r="AD62" i="54"/>
  <c r="AE49" i="54"/>
  <c r="AB86" i="54"/>
  <c r="AC74" i="54"/>
  <c r="AD60" i="54" l="1"/>
  <c r="AD67" i="54" s="1"/>
  <c r="AC86" i="54"/>
  <c r="AD74" i="54"/>
  <c r="AE62" i="54"/>
  <c r="AF49" i="54"/>
  <c r="AE60" i="54" l="1"/>
  <c r="AE67" i="54" s="1"/>
  <c r="AF61" i="54"/>
  <c r="AF62" i="54"/>
  <c r="AG49" i="54"/>
  <c r="AH49" i="54" s="1"/>
  <c r="AH62" i="54" s="1"/>
  <c r="AE74" i="54"/>
  <c r="AD86" i="54"/>
  <c r="AH60" i="54" l="1"/>
  <c r="AH67" i="54" s="1"/>
  <c r="AG62" i="54"/>
  <c r="AG60" i="54" s="1"/>
  <c r="AG67" i="54" s="1"/>
  <c r="AF60" i="54"/>
  <c r="AF67" i="54" s="1"/>
  <c r="AE86" i="54"/>
  <c r="AF74" i="54"/>
  <c r="AF86" i="54" l="1"/>
  <c r="AG74" i="54"/>
  <c r="AG86" i="54" l="1"/>
  <c r="AH74" i="54"/>
  <c r="AH86" i="54" s="1"/>
  <c r="AD26" i="5" l="1"/>
  <c r="AD41" i="5" s="1"/>
  <c r="B29" i="53" s="1"/>
  <c r="AE26" i="5" l="1"/>
  <c r="D26" i="5"/>
  <c r="D29" i="5" s="1"/>
  <c r="D30" i="5" s="1"/>
  <c r="D33" i="5" s="1"/>
  <c r="D36" i="5" s="1"/>
  <c r="B22" i="53" l="1"/>
  <c r="B32" i="53"/>
  <c r="U64" i="15"/>
  <c r="T64" i="15"/>
  <c r="E64" i="15"/>
  <c r="U63" i="15"/>
  <c r="U62" i="15"/>
  <c r="T62" i="15"/>
  <c r="E62" i="15"/>
  <c r="U61" i="15"/>
  <c r="T61" i="15"/>
  <c r="E61" i="15"/>
  <c r="U60" i="15"/>
  <c r="T60" i="15"/>
  <c r="E60" i="15"/>
  <c r="U59" i="15"/>
  <c r="T59" i="15"/>
  <c r="E59" i="15"/>
  <c r="U58" i="15"/>
  <c r="T58" i="15"/>
  <c r="E58" i="15"/>
  <c r="U57" i="15"/>
  <c r="T57" i="15"/>
  <c r="E57" i="15"/>
  <c r="U56" i="15"/>
  <c r="U55" i="15"/>
  <c r="T55" i="15"/>
  <c r="E55" i="15"/>
  <c r="U54" i="15"/>
  <c r="T54" i="15"/>
  <c r="E54" i="15"/>
  <c r="U53" i="15"/>
  <c r="T53" i="15"/>
  <c r="E53" i="15"/>
  <c r="U52" i="15"/>
  <c r="U51" i="15"/>
  <c r="T51" i="15"/>
  <c r="E51" i="15"/>
  <c r="U50" i="15"/>
  <c r="T50" i="15"/>
  <c r="E50" i="15"/>
  <c r="U49" i="15"/>
  <c r="U48" i="15"/>
  <c r="T48" i="15"/>
  <c r="E48" i="15"/>
  <c r="U47" i="15"/>
  <c r="T47" i="15"/>
  <c r="E47" i="15"/>
  <c r="U46" i="15"/>
  <c r="T46" i="15"/>
  <c r="E46" i="15"/>
  <c r="U45" i="15"/>
  <c r="T45" i="15"/>
  <c r="E45" i="15"/>
  <c r="U44" i="15"/>
  <c r="T44" i="15"/>
  <c r="E44" i="15"/>
  <c r="U43" i="15"/>
  <c r="T43" i="15"/>
  <c r="E43" i="15"/>
  <c r="U42" i="15"/>
  <c r="T42" i="15"/>
  <c r="E42" i="15"/>
  <c r="U41" i="15"/>
  <c r="T41" i="15"/>
  <c r="E41" i="15"/>
  <c r="U40" i="15"/>
  <c r="T40" i="15"/>
  <c r="E40" i="15"/>
  <c r="U39" i="15"/>
  <c r="T39" i="15"/>
  <c r="E39" i="15"/>
  <c r="U38" i="15"/>
  <c r="T38" i="15"/>
  <c r="E38" i="15"/>
  <c r="U37" i="15"/>
  <c r="T37" i="15"/>
  <c r="E37" i="15"/>
  <c r="U36" i="15"/>
  <c r="T36" i="15"/>
  <c r="E36" i="15"/>
  <c r="U35" i="15"/>
  <c r="T35" i="15"/>
  <c r="E35" i="15"/>
  <c r="U34" i="15"/>
  <c r="T34" i="15"/>
  <c r="E34" i="15"/>
  <c r="U33" i="15"/>
  <c r="T33" i="15"/>
  <c r="E33" i="15"/>
  <c r="U32" i="15"/>
  <c r="T32" i="15"/>
  <c r="E32" i="15"/>
  <c r="U31" i="15"/>
  <c r="T31" i="15"/>
  <c r="E31" i="15"/>
  <c r="S30" i="15"/>
  <c r="D82" i="54"/>
  <c r="C82" i="54"/>
  <c r="J30" i="15"/>
  <c r="H30" i="15"/>
  <c r="B82" i="54" s="1"/>
  <c r="G30" i="15"/>
  <c r="D30" i="15"/>
  <c r="U29" i="15"/>
  <c r="T29" i="15"/>
  <c r="E29" i="15"/>
  <c r="U28" i="15"/>
  <c r="T28" i="15"/>
  <c r="E28" i="15"/>
  <c r="U27" i="15"/>
  <c r="T27" i="15"/>
  <c r="E27" i="15"/>
  <c r="U26" i="15"/>
  <c r="T26" i="15"/>
  <c r="E26" i="15"/>
  <c r="U25" i="15"/>
  <c r="T25" i="15"/>
  <c r="E25" i="15"/>
  <c r="S24" i="15"/>
  <c r="J24" i="15"/>
  <c r="H24" i="15"/>
  <c r="G24" i="15"/>
  <c r="D24" i="15"/>
  <c r="B27" i="53"/>
  <c r="B90" i="53" s="1"/>
  <c r="F416" i="17"/>
  <c r="I416" i="17" s="1"/>
  <c r="D416" i="17"/>
  <c r="J416" i="17" s="1"/>
  <c r="C416" i="17"/>
  <c r="F320" i="17"/>
  <c r="I320" i="17" s="1"/>
  <c r="D320" i="17"/>
  <c r="J320" i="17" s="1"/>
  <c r="C320" i="17"/>
  <c r="F223" i="17"/>
  <c r="I223" i="17" s="1"/>
  <c r="D223" i="17"/>
  <c r="J223" i="17" s="1"/>
  <c r="C223" i="17"/>
  <c r="F126" i="17"/>
  <c r="I126" i="17" s="1"/>
  <c r="D126" i="17"/>
  <c r="J126" i="17" s="1"/>
  <c r="C126" i="17"/>
  <c r="F27" i="17"/>
  <c r="I27" i="17" s="1"/>
  <c r="D27" i="17"/>
  <c r="J27" i="17" s="1"/>
  <c r="C27" i="17"/>
  <c r="B76" i="53" l="1"/>
  <c r="B87" i="53"/>
  <c r="B59" i="53"/>
  <c r="B46" i="53"/>
  <c r="B68" i="53"/>
  <c r="B55" i="53"/>
  <c r="B42" i="53"/>
  <c r="B80" i="53"/>
  <c r="B72" i="53"/>
  <c r="B51" i="53"/>
  <c r="B38" i="53"/>
  <c r="B63" i="53"/>
  <c r="B34" i="53"/>
  <c r="B85" i="53"/>
  <c r="B93" i="53"/>
  <c r="B95" i="53"/>
  <c r="U30" i="15"/>
  <c r="C49" i="7" s="1"/>
  <c r="U24" i="15"/>
  <c r="C48" i="7" s="1"/>
  <c r="F30" i="15"/>
  <c r="T24" i="15"/>
  <c r="B80" i="54"/>
  <c r="T52" i="15"/>
  <c r="B25" i="54"/>
  <c r="T56" i="15"/>
  <c r="T49" i="15"/>
  <c r="T30" i="15"/>
  <c r="E49" i="15"/>
  <c r="E30" i="15"/>
  <c r="E24" i="15"/>
  <c r="I26" i="17"/>
  <c r="Q26" i="17" s="1"/>
  <c r="C26" i="17"/>
  <c r="P26" i="17" s="1"/>
  <c r="K26" i="5"/>
  <c r="K29" i="5" s="1"/>
  <c r="K30" i="5" s="1"/>
  <c r="K33" i="5" s="1"/>
  <c r="K36" i="5" s="1"/>
  <c r="B30" i="53"/>
  <c r="B83" i="53" s="1"/>
  <c r="E52" i="15"/>
  <c r="F24" i="15"/>
  <c r="J26" i="17"/>
  <c r="T26" i="17" s="1"/>
  <c r="X26" i="17" s="1"/>
  <c r="D26" i="17"/>
  <c r="F26" i="17"/>
  <c r="O26" i="17" s="1"/>
  <c r="E68" i="54" l="1"/>
  <c r="C80" i="54"/>
  <c r="B84" i="54"/>
  <c r="D77" i="54"/>
  <c r="D69" i="54"/>
  <c r="T63" i="15"/>
  <c r="S26" i="17"/>
  <c r="W26" i="17" s="1"/>
  <c r="E56" i="15"/>
  <c r="C84" i="54" l="1"/>
  <c r="C87" i="54" s="1"/>
  <c r="B87" i="54"/>
  <c r="B89" i="54"/>
  <c r="B85" i="54"/>
  <c r="B90" i="54" s="1"/>
  <c r="D80" i="54"/>
  <c r="D76" i="54"/>
  <c r="D71" i="54"/>
  <c r="D72" i="54" s="1"/>
  <c r="F68" i="54"/>
  <c r="E77" i="54"/>
  <c r="E69" i="54"/>
  <c r="E63" i="15"/>
  <c r="C89" i="54" l="1"/>
  <c r="C85" i="54"/>
  <c r="C90" i="54" s="1"/>
  <c r="E80" i="54"/>
  <c r="B88" i="54"/>
  <c r="B91" i="54" s="1"/>
  <c r="C88" i="54"/>
  <c r="E76" i="54"/>
  <c r="E71" i="54"/>
  <c r="E72" i="54" s="1"/>
  <c r="E73" i="54" s="1"/>
  <c r="F77" i="54"/>
  <c r="F69" i="54"/>
  <c r="G68" i="54"/>
  <c r="D73" i="54"/>
  <c r="D79" i="54"/>
  <c r="D84" i="54" s="1"/>
  <c r="C91" i="54" l="1"/>
  <c r="F80" i="54"/>
  <c r="G80" i="54" s="1"/>
  <c r="E79" i="54"/>
  <c r="E84" i="54" s="1"/>
  <c r="E87" i="54" s="1"/>
  <c r="F76" i="54"/>
  <c r="F71" i="54"/>
  <c r="F72" i="54" s="1"/>
  <c r="D87" i="54"/>
  <c r="D89" i="54"/>
  <c r="D85" i="54"/>
  <c r="D90" i="54" s="1"/>
  <c r="G77" i="54"/>
  <c r="G69" i="54"/>
  <c r="H68" i="54"/>
  <c r="E85" i="54" l="1"/>
  <c r="E90" i="54" s="1"/>
  <c r="H80" i="54"/>
  <c r="I80" i="54" s="1"/>
  <c r="E89" i="54"/>
  <c r="G71" i="54"/>
  <c r="G72" i="54" s="1"/>
  <c r="G73" i="54" s="1"/>
  <c r="G76" i="54"/>
  <c r="D88" i="54"/>
  <c r="D91" i="54" s="1"/>
  <c r="H77" i="54"/>
  <c r="H69" i="54"/>
  <c r="I68" i="54"/>
  <c r="F73" i="54"/>
  <c r="F79" i="54"/>
  <c r="F84" i="54" s="1"/>
  <c r="E88" i="54"/>
  <c r="E91" i="54" l="1"/>
  <c r="J80" i="54"/>
  <c r="K80" i="54" s="1"/>
  <c r="L80" i="54" s="1"/>
  <c r="M80" i="54" s="1"/>
  <c r="N80" i="54" s="1"/>
  <c r="O80" i="54" s="1"/>
  <c r="G79" i="54"/>
  <c r="G84" i="54" s="1"/>
  <c r="G87" i="54" s="1"/>
  <c r="F87" i="54"/>
  <c r="F89" i="54"/>
  <c r="F85" i="54"/>
  <c r="F90" i="54" s="1"/>
  <c r="H76" i="54"/>
  <c r="H71" i="54"/>
  <c r="H72" i="54" s="1"/>
  <c r="I77" i="54"/>
  <c r="I69" i="54"/>
  <c r="J68" i="54"/>
  <c r="P80" i="54" l="1"/>
  <c r="Q80" i="54" s="1"/>
  <c r="R80" i="54" s="1"/>
  <c r="S80" i="54" s="1"/>
  <c r="T80" i="54" s="1"/>
  <c r="U80" i="54" s="1"/>
  <c r="G89" i="54"/>
  <c r="G85" i="54"/>
  <c r="K68" i="54"/>
  <c r="J77" i="54"/>
  <c r="J69" i="54"/>
  <c r="I76" i="54"/>
  <c r="I71" i="54"/>
  <c r="I72" i="54" s="1"/>
  <c r="I73" i="54" s="1"/>
  <c r="H73" i="54"/>
  <c r="H79" i="54"/>
  <c r="H84" i="54" s="1"/>
  <c r="G90" i="54"/>
  <c r="F88" i="54"/>
  <c r="F91" i="54" s="1"/>
  <c r="G88" i="54"/>
  <c r="V80" i="54" l="1"/>
  <c r="W80" i="54" s="1"/>
  <c r="X80" i="54" s="1"/>
  <c r="Y80" i="54" s="1"/>
  <c r="Z80" i="54" s="1"/>
  <c r="AA80" i="54" s="1"/>
  <c r="AB80" i="54" s="1"/>
  <c r="AC80" i="54" s="1"/>
  <c r="AD80" i="54" s="1"/>
  <c r="AE80" i="54" s="1"/>
  <c r="AF80" i="54" s="1"/>
  <c r="AG80" i="54" s="1"/>
  <c r="AH80" i="54" s="1"/>
  <c r="G91" i="54"/>
  <c r="I79" i="54"/>
  <c r="I84" i="54" s="1"/>
  <c r="I85" i="54" s="1"/>
  <c r="H87" i="54"/>
  <c r="H89" i="54"/>
  <c r="H85" i="54"/>
  <c r="H90" i="54" s="1"/>
  <c r="J71" i="54"/>
  <c r="J72" i="54" s="1"/>
  <c r="J76" i="54"/>
  <c r="L68" i="54"/>
  <c r="K77" i="54"/>
  <c r="K69" i="54"/>
  <c r="H88" i="54" l="1"/>
  <c r="H91" i="54" s="1"/>
  <c r="K71" i="54"/>
  <c r="K72" i="54" s="1"/>
  <c r="K73" i="54" s="1"/>
  <c r="K76" i="54"/>
  <c r="M68" i="54"/>
  <c r="L77" i="54"/>
  <c r="L69" i="54"/>
  <c r="J73" i="54"/>
  <c r="J79" i="54"/>
  <c r="J84" i="54" s="1"/>
  <c r="I90" i="54"/>
  <c r="I89" i="54"/>
  <c r="I87" i="54"/>
  <c r="I88" i="54" s="1"/>
  <c r="I91" i="54" l="1"/>
  <c r="J87" i="54"/>
  <c r="J85" i="54"/>
  <c r="J90" i="54" s="1"/>
  <c r="J89" i="54"/>
  <c r="K79" i="54"/>
  <c r="K84" i="54" s="1"/>
  <c r="L71" i="54"/>
  <c r="L76" i="54"/>
  <c r="M77" i="54"/>
  <c r="M69" i="54"/>
  <c r="N68" i="54"/>
  <c r="N77" i="54" l="1"/>
  <c r="N69" i="54"/>
  <c r="O68" i="54"/>
  <c r="L72" i="54"/>
  <c r="L79" i="54" s="1"/>
  <c r="L84" i="54" s="1"/>
  <c r="L85" i="54" s="1"/>
  <c r="M71" i="54"/>
  <c r="M76" i="54"/>
  <c r="K89" i="54"/>
  <c r="K87" i="54"/>
  <c r="K88" i="54" s="1"/>
  <c r="K85" i="54"/>
  <c r="K90" i="54" s="1"/>
  <c r="J88" i="54"/>
  <c r="J91" i="54" s="1"/>
  <c r="L90" i="54" l="1"/>
  <c r="M72" i="54"/>
  <c r="M79" i="54" s="1"/>
  <c r="M84" i="54" s="1"/>
  <c r="L87" i="54"/>
  <c r="L88" i="54" s="1"/>
  <c r="L91" i="54" s="1"/>
  <c r="N71" i="54"/>
  <c r="N76" i="54"/>
  <c r="L89" i="54"/>
  <c r="K91" i="54"/>
  <c r="L73" i="54"/>
  <c r="O77" i="54"/>
  <c r="O69" i="54"/>
  <c r="P68" i="54"/>
  <c r="P77" i="54" l="1"/>
  <c r="P69" i="54"/>
  <c r="Q68" i="54"/>
  <c r="M87" i="54"/>
  <c r="M88" i="54" s="1"/>
  <c r="M91" i="54" s="1"/>
  <c r="M89" i="54"/>
  <c r="M85" i="54"/>
  <c r="M90" i="54" s="1"/>
  <c r="O71" i="54"/>
  <c r="O76" i="54"/>
  <c r="N72" i="54"/>
  <c r="N79" i="54" s="1"/>
  <c r="N84" i="54" s="1"/>
  <c r="M73" i="54"/>
  <c r="N73" i="54" l="1"/>
  <c r="P76" i="54"/>
  <c r="P71" i="54"/>
  <c r="N87" i="54"/>
  <c r="N88" i="54" s="1"/>
  <c r="N91" i="54" s="1"/>
  <c r="N85" i="54"/>
  <c r="N90" i="54" s="1"/>
  <c r="N89" i="54"/>
  <c r="O72" i="54"/>
  <c r="O79" i="54" s="1"/>
  <c r="O84" i="54" s="1"/>
  <c r="Q77" i="54"/>
  <c r="Q69" i="54"/>
  <c r="R68" i="54"/>
  <c r="O73" i="54" l="1"/>
  <c r="Q76" i="54"/>
  <c r="Q71" i="54"/>
  <c r="P72" i="54"/>
  <c r="P79" i="54" s="1"/>
  <c r="P84" i="54" s="1"/>
  <c r="R77" i="54"/>
  <c r="R69" i="54"/>
  <c r="S68" i="54"/>
  <c r="O87" i="54"/>
  <c r="O88" i="54" s="1"/>
  <c r="O89" i="54"/>
  <c r="O85" i="54"/>
  <c r="O90" i="54" s="1"/>
  <c r="T68" i="54" l="1"/>
  <c r="S77" i="54"/>
  <c r="S69" i="54"/>
  <c r="O91" i="54"/>
  <c r="G30" i="54"/>
  <c r="R76" i="54"/>
  <c r="R71" i="54"/>
  <c r="P73" i="54"/>
  <c r="Q72" i="54"/>
  <c r="Q79" i="54" s="1"/>
  <c r="Q84" i="54" s="1"/>
  <c r="P87" i="54"/>
  <c r="P88" i="54" s="1"/>
  <c r="P91" i="54" s="1"/>
  <c r="P85" i="54"/>
  <c r="P90" i="54" s="1"/>
  <c r="P89" i="54"/>
  <c r="Q73" i="54" l="1"/>
  <c r="Q87" i="54"/>
  <c r="Q88" i="54" s="1"/>
  <c r="Q91" i="54" s="1"/>
  <c r="Q89" i="54"/>
  <c r="Q85" i="54"/>
  <c r="Q90" i="54" s="1"/>
  <c r="R72" i="54"/>
  <c r="R79" i="54" s="1"/>
  <c r="R84" i="54" s="1"/>
  <c r="S76" i="54"/>
  <c r="S71" i="54"/>
  <c r="U68" i="54"/>
  <c r="T77" i="54"/>
  <c r="T69" i="54"/>
  <c r="R87" i="54" l="1"/>
  <c r="R88" i="54" s="1"/>
  <c r="R91" i="54" s="1"/>
  <c r="R89" i="54"/>
  <c r="R85" i="54"/>
  <c r="R90" i="54" s="1"/>
  <c r="T76" i="54"/>
  <c r="T71" i="54"/>
  <c r="V68" i="54"/>
  <c r="U77" i="54"/>
  <c r="U69" i="54"/>
  <c r="S72" i="54"/>
  <c r="S79" i="54" s="1"/>
  <c r="S84" i="54" s="1"/>
  <c r="R73" i="54"/>
  <c r="S73" i="54" l="1"/>
  <c r="U71" i="54"/>
  <c r="U76" i="54"/>
  <c r="V77" i="54"/>
  <c r="V69" i="54"/>
  <c r="W68" i="54"/>
  <c r="S87" i="54"/>
  <c r="S88" i="54" s="1"/>
  <c r="S91" i="54" s="1"/>
  <c r="S89" i="54"/>
  <c r="S85" i="54"/>
  <c r="S90" i="54" s="1"/>
  <c r="T72" i="54"/>
  <c r="T79" i="54" s="1"/>
  <c r="T84" i="54" s="1"/>
  <c r="T87" i="54" l="1"/>
  <c r="T88" i="54" s="1"/>
  <c r="T91" i="54" s="1"/>
  <c r="T89" i="54"/>
  <c r="T85" i="54"/>
  <c r="T90" i="54" s="1"/>
  <c r="V71" i="54"/>
  <c r="V76" i="54"/>
  <c r="T73" i="54"/>
  <c r="W77" i="54"/>
  <c r="W69" i="54"/>
  <c r="X68" i="54"/>
  <c r="U72" i="54"/>
  <c r="U79" i="54" s="1"/>
  <c r="U84" i="54" s="1"/>
  <c r="U87" i="54" l="1"/>
  <c r="U88" i="54" s="1"/>
  <c r="U91" i="54" s="1"/>
  <c r="U85" i="54"/>
  <c r="U90" i="54" s="1"/>
  <c r="U89" i="54"/>
  <c r="W76" i="54"/>
  <c r="W71" i="54"/>
  <c r="V72" i="54"/>
  <c r="V79" i="54" s="1"/>
  <c r="V84" i="54" s="1"/>
  <c r="U73" i="54"/>
  <c r="X77" i="54"/>
  <c r="X69" i="54"/>
  <c r="Y68" i="54"/>
  <c r="V73" i="54" l="1"/>
  <c r="Z68" i="54"/>
  <c r="Y77" i="54"/>
  <c r="Y69" i="54"/>
  <c r="W72" i="54"/>
  <c r="W79" i="54" s="1"/>
  <c r="W84" i="54" s="1"/>
  <c r="V87" i="54"/>
  <c r="V88" i="54" s="1"/>
  <c r="V91" i="54" s="1"/>
  <c r="V89" i="54"/>
  <c r="V85" i="54"/>
  <c r="V90" i="54" s="1"/>
  <c r="X71" i="54"/>
  <c r="X76" i="54"/>
  <c r="W73" i="54" l="1"/>
  <c r="X72" i="54"/>
  <c r="X79" i="54" s="1"/>
  <c r="X84" i="54" s="1"/>
  <c r="Y71" i="54"/>
  <c r="Y76" i="54"/>
  <c r="Z77" i="54"/>
  <c r="Z69" i="54"/>
  <c r="AA68" i="54"/>
  <c r="W87" i="54"/>
  <c r="W88" i="54" s="1"/>
  <c r="W91" i="54" s="1"/>
  <c r="W89" i="54"/>
  <c r="W85" i="54"/>
  <c r="W90" i="54" s="1"/>
  <c r="AA77" i="54" l="1"/>
  <c r="AA69" i="54"/>
  <c r="AB68" i="54"/>
  <c r="Y72" i="54"/>
  <c r="Y79" i="54" s="1"/>
  <c r="Y84" i="54" s="1"/>
  <c r="X87" i="54"/>
  <c r="X88" i="54" s="1"/>
  <c r="X91" i="54" s="1"/>
  <c r="X89" i="54"/>
  <c r="X85" i="54"/>
  <c r="X90" i="54" s="1"/>
  <c r="Z71" i="54"/>
  <c r="Z76" i="54"/>
  <c r="X73" i="54"/>
  <c r="Y73" i="54" l="1"/>
  <c r="Z72" i="54"/>
  <c r="Z79" i="54" s="1"/>
  <c r="Z84" i="54" s="1"/>
  <c r="AC68" i="54"/>
  <c r="AB77" i="54"/>
  <c r="AB69" i="54"/>
  <c r="Y87" i="54"/>
  <c r="Y88" i="54" s="1"/>
  <c r="Y91" i="54" s="1"/>
  <c r="Y89" i="54"/>
  <c r="Y85" i="54"/>
  <c r="Y90" i="54" s="1"/>
  <c r="AA76" i="54"/>
  <c r="AA71" i="54"/>
  <c r="Z73" i="54" l="1"/>
  <c r="AA72" i="54"/>
  <c r="AA79" i="54" s="1"/>
  <c r="AA84" i="54" s="1"/>
  <c r="AB71" i="54"/>
  <c r="AB76" i="54"/>
  <c r="AC77" i="54"/>
  <c r="AC69" i="54"/>
  <c r="AD68" i="54"/>
  <c r="Z87" i="54"/>
  <c r="Z88" i="54" s="1"/>
  <c r="Z91" i="54" s="1"/>
  <c r="Z85" i="54"/>
  <c r="Z90" i="54" s="1"/>
  <c r="Z89" i="54"/>
  <c r="AA87" i="54" l="1"/>
  <c r="AA88" i="54" s="1"/>
  <c r="AA91" i="54" s="1"/>
  <c r="AA89" i="54"/>
  <c r="AA85" i="54"/>
  <c r="AA90" i="54" s="1"/>
  <c r="AE68" i="54"/>
  <c r="AD77" i="54"/>
  <c r="AD69" i="54"/>
  <c r="AB72" i="54"/>
  <c r="AB79" i="54" s="1"/>
  <c r="AB84" i="54" s="1"/>
  <c r="AC76" i="54"/>
  <c r="AC71" i="54"/>
  <c r="AA73" i="54"/>
  <c r="A15" i="53"/>
  <c r="B21" i="53" s="1"/>
  <c r="A12" i="53"/>
  <c r="A9" i="53"/>
  <c r="A5" i="53"/>
  <c r="A15" i="16"/>
  <c r="A14" i="15" s="1"/>
  <c r="A12" i="16"/>
  <c r="A11" i="15" s="1"/>
  <c r="A5" i="16"/>
  <c r="A4" i="15" s="1"/>
  <c r="A8" i="15"/>
  <c r="A15" i="10"/>
  <c r="A12" i="10"/>
  <c r="A9" i="10"/>
  <c r="A5" i="10"/>
  <c r="AB87" i="54" l="1"/>
  <c r="AB88" i="54" s="1"/>
  <c r="AB91" i="54" s="1"/>
  <c r="AB89" i="54"/>
  <c r="AB85" i="54"/>
  <c r="AB90" i="54" s="1"/>
  <c r="AC72" i="54"/>
  <c r="AC79" i="54" s="1"/>
  <c r="AC84" i="54" s="1"/>
  <c r="AB73" i="54"/>
  <c r="AD76" i="54"/>
  <c r="AD71" i="54"/>
  <c r="AF68" i="54"/>
  <c r="AE77" i="54"/>
  <c r="AE69" i="54"/>
  <c r="S23" i="12"/>
  <c r="J23" i="12"/>
  <c r="H23" i="12"/>
  <c r="AC73" i="54" l="1"/>
  <c r="AE71" i="54"/>
  <c r="AE76" i="54"/>
  <c r="AG68" i="54"/>
  <c r="AH68" i="54" s="1"/>
  <c r="AF77" i="54"/>
  <c r="AF69" i="54"/>
  <c r="AD72" i="54"/>
  <c r="AD79" i="54" s="1"/>
  <c r="AD84" i="54" s="1"/>
  <c r="AC87" i="54"/>
  <c r="AC88" i="54" s="1"/>
  <c r="AC91" i="54" s="1"/>
  <c r="AC85" i="54"/>
  <c r="AC90" i="54" s="1"/>
  <c r="AC89" i="54"/>
  <c r="A15" i="12"/>
  <c r="AH69" i="54" l="1"/>
  <c r="AH77" i="54"/>
  <c r="AD73" i="54"/>
  <c r="AF71" i="54"/>
  <c r="AF76" i="54"/>
  <c r="AG77" i="54"/>
  <c r="AG69" i="54"/>
  <c r="AE72" i="54"/>
  <c r="AE79" i="54" s="1"/>
  <c r="AE84" i="54" s="1"/>
  <c r="AD87" i="54"/>
  <c r="AD88" i="54" s="1"/>
  <c r="AD91" i="54" s="1"/>
  <c r="AD85" i="54"/>
  <c r="AD90" i="54" s="1"/>
  <c r="AD89" i="54"/>
  <c r="A8" i="17"/>
  <c r="AH71" i="54" l="1"/>
  <c r="AH72" i="54" s="1"/>
  <c r="AH76" i="54"/>
  <c r="AE87" i="54"/>
  <c r="AE88" i="54" s="1"/>
  <c r="AE91" i="54" s="1"/>
  <c r="AE89" i="54"/>
  <c r="AE85" i="54"/>
  <c r="AE90" i="54" s="1"/>
  <c r="AF72" i="54"/>
  <c r="AF79" i="54" s="1"/>
  <c r="AF84" i="54" s="1"/>
  <c r="AE73" i="54"/>
  <c r="AG76" i="54"/>
  <c r="AG71" i="54"/>
  <c r="A15" i="5"/>
  <c r="A12" i="5"/>
  <c r="A9" i="5"/>
  <c r="A5" i="5"/>
  <c r="A4" i="17"/>
  <c r="A14" i="17"/>
  <c r="A11" i="17"/>
  <c r="A6" i="13"/>
  <c r="A4" i="12"/>
  <c r="A5" i="6"/>
  <c r="A15" i="6"/>
  <c r="A12" i="6"/>
  <c r="A9" i="6"/>
  <c r="A16" i="13"/>
  <c r="A13" i="13"/>
  <c r="A10" i="13"/>
  <c r="A14" i="12"/>
  <c r="A11" i="12"/>
  <c r="A8" i="12"/>
  <c r="AH73" i="54" l="1"/>
  <c r="AG72" i="54"/>
  <c r="AG79" i="54" s="1"/>
  <c r="AG84" i="54" s="1"/>
  <c r="AF87" i="54"/>
  <c r="AF88" i="54" s="1"/>
  <c r="AF91" i="54" s="1"/>
  <c r="AF89" i="54"/>
  <c r="AF85" i="54"/>
  <c r="AF90" i="54" s="1"/>
  <c r="AF73"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H79" i="54" l="1"/>
  <c r="AH84" i="54" s="1"/>
  <c r="AG73" i="54"/>
  <c r="AG87" i="54"/>
  <c r="AG88" i="54" s="1"/>
  <c r="AG91" i="54" s="1"/>
  <c r="G29" i="54" s="1"/>
  <c r="AG85" i="54"/>
  <c r="AG90" i="54" s="1"/>
  <c r="G28" i="54" s="1"/>
  <c r="AG89" i="54"/>
  <c r="AH87" i="54" l="1"/>
  <c r="AH88" i="54" s="1"/>
  <c r="AH91" i="54" s="1"/>
  <c r="AH89" i="54"/>
  <c r="AH85" i="54"/>
  <c r="AH90" i="54" s="1"/>
</calcChain>
</file>

<file path=xl/sharedStrings.xml><?xml version="1.0" encoding="utf-8"?>
<sst xmlns="http://schemas.openxmlformats.org/spreadsheetml/2006/main" count="1768" uniqueCount="758">
  <si>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</si>
  <si>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</si>
  <si>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</si>
  <si>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</si>
  <si>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</si>
  <si>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</si>
  <si>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</si>
  <si>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</si>
  <si>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</si>
  <si>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</si>
  <si>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</si>
  <si>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</si>
  <si>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</si>
  <si>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</si>
  <si>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</si>
  <si>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</si>
  <si>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</si>
  <si>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</si>
  <si>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</si>
  <si>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</si>
  <si>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</si>
  <si>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</si>
  <si>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</si>
  <si>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</si>
  <si>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</si>
  <si>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</si>
  <si>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</si>
  <si>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</si>
  <si>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</si>
  <si>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</si>
  <si>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</si>
  <si>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</si>
  <si>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</si>
  <si>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</si>
  <si>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</si>
  <si>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</si>
  <si>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</si>
  <si>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</si>
  <si>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</si>
  <si>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</si>
  <si>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</si>
  <si>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</si>
  <si>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</si>
  <si>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</si>
  <si>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</si>
  <si>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</si>
  <si>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</si>
  <si>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</si>
  <si>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</si>
  <si>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</si>
  <si>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</si>
  <si>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</si>
  <si>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</si>
  <si>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</si>
  <si>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</si>
  <si>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</si>
  <si>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</si>
  <si>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</si>
  <si>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</si>
  <si>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</si>
  <si>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</si>
  <si>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</si>
  <si>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</si>
  <si>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</si>
  <si>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</si>
  <si>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</si>
  <si>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</si>
  <si>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</si>
  <si>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</si>
  <si>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</si>
  <si>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</si>
  <si>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</si>
  <si>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</si>
  <si>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</si>
  <si>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</si>
  <si>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</si>
  <si>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</si>
  <si>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</si>
  <si>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</si>
  <si>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</si>
  <si>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</si>
  <si>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</si>
  <si>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</si>
  <si>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</si>
  <si>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</si>
  <si>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</si>
  <si>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</si>
  <si>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</si>
  <si>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</si>
  <si>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</si>
  <si>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</si>
  <si>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</si>
  <si>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</si>
  <si>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</si>
  <si>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</si>
  <si>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</si>
  <si>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</si>
  <si>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</si>
  <si>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</si>
  <si>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</si>
  <si>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</si>
  <si>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</si>
  <si>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</si>
  <si>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</si>
  <si>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</si>
  <si>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</si>
  <si>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</si>
  <si>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</si>
  <si>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</si>
  <si>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</si>
  <si>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</si>
  <si>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</si>
  <si>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</si>
  <si>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</si>
  <si>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</si>
  <si>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</si>
  <si>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</si>
  <si>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</si>
  <si>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</si>
  <si>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</si>
  <si>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</si>
  <si>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</si>
  <si>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</si>
  <si>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</si>
  <si>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</si>
  <si>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</si>
  <si>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</si>
  <si>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</si>
  <si>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</si>
  <si>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</si>
  <si>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</si>
  <si>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</si>
  <si>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</si>
  <si>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</si>
  <si>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</si>
  <si>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</si>
  <si>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</si>
  <si>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</si>
  <si>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</si>
  <si>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</si>
  <si>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</si>
  <si>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</si>
  <si>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</si>
  <si>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</si>
  <si>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</si>
  <si>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</si>
  <si>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</si>
  <si>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</si>
  <si>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</si>
  <si>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</si>
  <si>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</si>
  <si>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</si>
  <si>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</si>
  <si>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</si>
  <si>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</si>
  <si>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</si>
  <si>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</si>
  <si>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</si>
  <si>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</si>
  <si>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</si>
  <si>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</si>
  <si>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</si>
  <si>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</si>
  <si>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</si>
  <si>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</si>
  <si>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</si>
  <si>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</si>
  <si>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</si>
  <si>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</si>
  <si>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</si>
  <si>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</si>
  <si>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</si>
  <si>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</si>
  <si>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</si>
  <si>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</si>
  <si>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</si>
  <si>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</si>
  <si>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</si>
  <si>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</si>
  <si>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</si>
  <si>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</si>
  <si>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</si>
  <si>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</si>
  <si>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</si>
  <si>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</si>
  <si>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</si>
  <si>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</si>
  <si>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</si>
  <si>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</si>
  <si>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</si>
  <si>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</si>
  <si>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</si>
  <si>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</si>
  <si>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</si>
  <si>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</si>
  <si>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</si>
  <si>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</si>
  <si>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</si>
  <si>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</si>
  <si>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</si>
  <si>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</si>
  <si>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</si>
  <si>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</si>
  <si>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</si>
  <si>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</si>
  <si>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</si>
  <si>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</si>
  <si>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</si>
  <si>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</si>
  <si>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</si>
  <si>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</si>
  <si>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</si>
  <si>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</si>
  <si>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</si>
  <si>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</si>
  <si>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</si>
  <si>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</si>
  <si>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</si>
  <si>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</si>
  <si>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</si>
  <si>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</si>
  <si>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</si>
  <si>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</si>
  <si>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</si>
  <si>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</si>
  <si>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</si>
  <si>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</si>
  <si>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</si>
  <si>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</si>
  <si>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</si>
  <si>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</si>
  <si>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</si>
  <si>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</si>
  <si>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</si>
  <si>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</si>
  <si>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</si>
  <si>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</si>
  <si>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</si>
  <si>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</si>
  <si>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</si>
  <si>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</si>
  <si>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</si>
  <si>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</si>
  <si>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</si>
  <si>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</si>
  <si>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</si>
  <si>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</si>
  <si>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</si>
  <si>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</si>
  <si>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</si>
  <si>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</si>
  <si>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</si>
  <si>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</si>
  <si>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</si>
  <si>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</si>
  <si>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</si>
  <si>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</si>
  <si>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</si>
  <si>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</si>
  <si>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</si>
  <si>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</si>
  <si>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</si>
  <si>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</si>
  <si>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</si>
  <si>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</si>
  <si>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</si>
  <si>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</si>
  <si>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</si>
  <si>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</si>
  <si>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</si>
  <si>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</si>
  <si>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</si>
  <si>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</si>
  <si>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</si>
  <si>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</si>
  <si>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</si>
  <si>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</si>
  <si>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</si>
  <si>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</si>
  <si>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</si>
  <si>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</si>
  <si>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</si>
  <si>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</si>
  <si>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</si>
  <si>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</si>
  <si>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</si>
  <si>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</si>
  <si>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</si>
  <si>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</si>
  <si>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</si>
  <si>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</si>
  <si>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</si>
  <si>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</si>
  <si>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</si>
  <si>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</si>
  <si>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</si>
  <si>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</si>
  <si>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</si>
  <si>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</si>
  <si>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</si>
  <si>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</si>
  <si>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</si>
  <si>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</si>
  <si>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</si>
  <si>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</si>
  <si>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</si>
  <si>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</si>
  <si>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</si>
  <si>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</si>
  <si>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</si>
  <si>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</si>
  <si>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</si>
  <si>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</si>
  <si>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</si>
  <si>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</si>
  <si>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</si>
  <si>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</si>
  <si>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</si>
  <si>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</si>
  <si>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</si>
  <si>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</si>
  <si>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</si>
  <si>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</si>
  <si>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</si>
  <si>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</si>
  <si>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</si>
  <si>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</si>
  <si>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</si>
  <si>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</si>
  <si>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</si>
  <si>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</si>
  <si>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</si>
  <si>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</si>
  <si>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</si>
  <si>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</si>
  <si>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</si>
  <si>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</si>
  <si>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</si>
  <si>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</si>
  <si>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</si>
  <si>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</si>
  <si>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</si>
  <si>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</si>
  <si>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</si>
  <si>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</si>
  <si>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</si>
  <si>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</si>
  <si>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</si>
  <si>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</si>
  <si>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</si>
  <si>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</si>
  <si>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</si>
  <si>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</si>
  <si>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</si>
  <si>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</si>
  <si>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</si>
  <si>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</si>
  <si>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</si>
  <si>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</si>
  <si>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</si>
  <si>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</si>
  <si>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</si>
  <si>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</si>
  <si>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</si>
  <si>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</si>
  <si>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</si>
  <si>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</si>
  <si>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</si>
  <si>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</si>
  <si>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</si>
  <si>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</si>
  <si>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</si>
  <si>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</si>
  <si>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</si>
  <si>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</si>
  <si>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</si>
  <si>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</si>
  <si>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</si>
  <si>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</si>
  <si>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</si>
  <si>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</si>
  <si>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</si>
  <si>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</si>
  <si>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</si>
  <si>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</si>
  <si>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</si>
  <si>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</si>
  <si>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</si>
  <si>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</si>
  <si>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</si>
  <si>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</si>
  <si>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</si>
  <si>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</si>
  <si>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</si>
  <si>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</si>
  <si>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</si>
  <si>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</si>
  <si>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</si>
  <si>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</si>
  <si>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</si>
  <si>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</si>
  <si>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</si>
  <si>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</si>
  <si>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</si>
  <si>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</si>
  <si>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</si>
  <si>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</si>
  <si>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</si>
  <si>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</si>
  <si>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</si>
  <si>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</si>
  <si>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</si>
  <si>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</si>
  <si>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</si>
  <si>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</si>
  <si>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</si>
  <si>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</si>
  <si>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</si>
  <si>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</si>
  <si>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</si>
  <si>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</si>
  <si>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</si>
  <si>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</si>
  <si>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</si>
  <si>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</si>
  <si>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</si>
  <si>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</si>
  <si>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</si>
  <si>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</si>
  <si>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</si>
  <si>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</si>
  <si>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</si>
  <si>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</si>
  <si>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</si>
  <si>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</si>
  <si>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</si>
  <si>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</si>
  <si>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</si>
  <si>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</si>
  <si>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</si>
  <si>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</si>
  <si>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</si>
  <si>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</si>
  <si>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</si>
  <si>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</si>
  <si>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</si>
  <si>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</si>
  <si>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</si>
  <si>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</si>
  <si>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</si>
  <si>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</si>
  <si>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</si>
  <si>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</si>
  <si>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</si>
  <si>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</si>
  <si>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</si>
  <si>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</si>
  <si>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</si>
  <si>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</si>
  <si>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</si>
  <si>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</si>
  <si>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</si>
  <si>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</si>
  <si>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</si>
  <si>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Акционерное общество "Янтарьэнерго" ДЗО  ПАО "Россети"</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</si>
  <si>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</si>
  <si>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</si>
  <si>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</si>
  <si>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</si>
  <si>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</si>
  <si>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ВЛ</t>
  </si>
  <si>
    <t>не относится</t>
  </si>
  <si>
    <t>Предложения по корректировке плана</t>
  </si>
  <si>
    <t>2021 год</t>
  </si>
  <si>
    <t>2022 год</t>
  </si>
  <si>
    <t>2023 год</t>
  </si>
  <si>
    <t xml:space="preserve"> по состоянию на 01.01.2020</t>
  </si>
  <si>
    <t>АО "Янтарьэнерго"</t>
  </si>
  <si>
    <t>Городской округ "Город Калининград"</t>
  </si>
  <si>
    <t>КЛ 6 кВ 6-33</t>
  </si>
  <si>
    <t>АПвПу2Г 3*240/70</t>
  </si>
  <si>
    <t>КЛ</t>
  </si>
  <si>
    <t>в земле</t>
  </si>
  <si>
    <t>временно годен к эксплуатации</t>
  </si>
  <si>
    <t>Акт ТОб б/н, 01.06.2020 г., филиал АО "Янтарьэнерго" ГЭС</t>
  </si>
  <si>
    <t>требуется реконструкция</t>
  </si>
  <si>
    <t>КЛ 6 кВ 6-37</t>
  </si>
  <si>
    <t>Акт ТО б/н, 2019 г., филиал АО Янтарьэнерго ГЭС</t>
  </si>
  <si>
    <t>КЛ 6 кВ 6-42</t>
  </si>
  <si>
    <t>СБ 3×50</t>
  </si>
  <si>
    <t>КЛ 6 кВ 6-15</t>
  </si>
  <si>
    <t>Акт ТО б/н, 2017 г., филиал АО Янтарьэнерго ГЭС</t>
  </si>
  <si>
    <t>КЛ 6 кВ 6-05</t>
  </si>
  <si>
    <t>КЛ 6 кВ 6-29</t>
  </si>
  <si>
    <t>КЛ 6 кВ 113-542</t>
  </si>
  <si>
    <t>СБ 3×35</t>
  </si>
  <si>
    <t>АПвПу2Г 3*120/70</t>
  </si>
  <si>
    <t>Акт ТО б/н, 2018 г., филиал АО Янтарьэнерго ГЭС</t>
  </si>
  <si>
    <t>КЛ 6 кВ 126-149</t>
  </si>
  <si>
    <t>КЛ 6 кВ 135-142</t>
  </si>
  <si>
    <t>КЛ 6 кВ 141-506</t>
  </si>
  <si>
    <t>КЛ 6 кВ 155-517</t>
  </si>
  <si>
    <t>КЛ 6 кВ 212-563</t>
  </si>
  <si>
    <t>КЛ 6 кВ 24-107</t>
  </si>
  <si>
    <t>КЛ 6 кВ 24-87</t>
  </si>
  <si>
    <t>КЛ 6 кВ 263-543</t>
  </si>
  <si>
    <t>АСБ 3×50</t>
  </si>
  <si>
    <t>КЛ 6 кВ 37-531</t>
  </si>
  <si>
    <t>КЛ 6 кВ 413-488</t>
  </si>
  <si>
    <t>АСБ 3×35</t>
  </si>
  <si>
    <t>КЛ 6 кВ 42-43</t>
  </si>
  <si>
    <t>КЛ 6 кВ 42-52</t>
  </si>
  <si>
    <t>СБ 3×25</t>
  </si>
  <si>
    <t>КЛ 6 кВ 46-119</t>
  </si>
  <si>
    <t>КЛ 6 кВ 464-472</t>
  </si>
  <si>
    <t>КЛ 6 кВ 46-626</t>
  </si>
  <si>
    <t>КЛ 6 кВ 48-149</t>
  </si>
  <si>
    <t>КЛ 6 кВ 49-119</t>
  </si>
  <si>
    <t>КЛ 6 кВ 53-581  (старый)</t>
  </si>
  <si>
    <t>КЛ 6 кВ 56-155</t>
  </si>
  <si>
    <t>КЛ 6 кВ 563-564</t>
  </si>
  <si>
    <t>КЛ 6 кВ 606-626</t>
  </si>
  <si>
    <t>Акт ТО б/н, 2015 г., филиал АО Янтарьэнерго ГЭС</t>
  </si>
  <si>
    <t>КЛ 6 кВ 6-16</t>
  </si>
  <si>
    <t>КЛ 6 кВ 617-618</t>
  </si>
  <si>
    <t>КЛ 6 кВ 7-101</t>
  </si>
  <si>
    <t>КЛ 6 кВ 73-103</t>
  </si>
  <si>
    <t>КЛ 6 кВ 73-517</t>
  </si>
  <si>
    <t>КЛ 6 кВ 77-78</t>
  </si>
  <si>
    <t>КЛ 6 кВ 78-135</t>
  </si>
  <si>
    <t>КЛ 6 кВ 79-101</t>
  </si>
  <si>
    <t>КЛ 6 кВ 79-143</t>
  </si>
  <si>
    <t>КЛ 6 кВ 86-563</t>
  </si>
  <si>
    <t>КЛ 6 кВ III-114</t>
  </si>
  <si>
    <t>КЛ 6 кВ III-143</t>
  </si>
  <si>
    <t>КЛ 6 кВ II-IX</t>
  </si>
  <si>
    <t>КЛ 6 кВ IV-564</t>
  </si>
  <si>
    <t>КЛ 6 кВ IV-91</t>
  </si>
  <si>
    <t>КЛ 6 кВ IX-528</t>
  </si>
  <si>
    <t>КЛ 6 кВ IX-85А</t>
  </si>
  <si>
    <t>КЛ 6 кВ VI-73</t>
  </si>
  <si>
    <t>КЛ 6 кВ XXI-103</t>
  </si>
  <si>
    <t>КЛ 10 кВ 12-39</t>
  </si>
  <si>
    <t>КЛ 10 кВ 10-40</t>
  </si>
  <si>
    <t>КЛ 10 кВ 11-16</t>
  </si>
  <si>
    <t>КЛ 10 кВ 111-589</t>
  </si>
  <si>
    <t>КЛ 10 кВ 122-123</t>
  </si>
  <si>
    <t>КЛ 10 кВ 123-555</t>
  </si>
  <si>
    <t>КЛ 10 кВ 152-165</t>
  </si>
  <si>
    <t>КЛ 10 кВ 158-265</t>
  </si>
  <si>
    <t>КЛ 10 кВ 168-233</t>
  </si>
  <si>
    <t>КЛ 10 кВ 185-188</t>
  </si>
  <si>
    <t>КЛ 10 кВ 196-893</t>
  </si>
  <si>
    <t>КЛ 10 кВ 211-214</t>
  </si>
  <si>
    <t>КЛ 10 кВ 21-122</t>
  </si>
  <si>
    <t>КЛ 10 кВ 21-520</t>
  </si>
  <si>
    <t>КЛ 10 кВ 218-889</t>
  </si>
  <si>
    <t>КЛ 10 кВ 227-277</t>
  </si>
  <si>
    <t>КЛ 10 кВ 227-828</t>
  </si>
  <si>
    <t>КЛ 10 кВ 231-802</t>
  </si>
  <si>
    <t>КЛ 10 кВ 311-315</t>
  </si>
  <si>
    <t>КЛ 10 кВ 311-371</t>
  </si>
  <si>
    <t>КЛ 10 кВ 501-513</t>
  </si>
  <si>
    <t>КЛ 10 кВ 519-580</t>
  </si>
  <si>
    <t>КЛ 10 кВ V-589</t>
  </si>
  <si>
    <t>КЛ 10 кВ VII-515</t>
  </si>
  <si>
    <t>КЛ 10 кВ VII-546</t>
  </si>
  <si>
    <t>КЛ 10 кВ VII-556</t>
  </si>
  <si>
    <t>КЛ 10 кВ XIV-261</t>
  </si>
  <si>
    <t>КЛ 10 кВ XLII-501</t>
  </si>
  <si>
    <t>КЛ 10 кВ XVII-553</t>
  </si>
  <si>
    <t>КЛ 10 кВ XX-401</t>
  </si>
  <si>
    <t>КЛ 10 кВ XXII-306</t>
  </si>
  <si>
    <t>КЛ 10 кВ XXII-396Б</t>
  </si>
  <si>
    <t>КЛ 10 кВ XXIII-363</t>
  </si>
  <si>
    <t>КЛ 10 кВ XXIII-388</t>
  </si>
  <si>
    <t>КЛ 10 кВ 30-08</t>
  </si>
  <si>
    <t>КЛ 10 кВ 30-20</t>
  </si>
  <si>
    <t>КЛ 10 кВ XVI-817</t>
  </si>
  <si>
    <t>КЛ 10 кВ XVI-XXXIII</t>
  </si>
  <si>
    <t>ВЛ-6 кВ 2-32 (О-2 - РП-XXIV)</t>
  </si>
  <si>
    <t>КЛ-6 кВ 2-32 (О-2 - РП-XXIV)</t>
  </si>
  <si>
    <t>А-95</t>
  </si>
  <si>
    <t>П-20-1, А20-1</t>
  </si>
  <si>
    <t>ВЛ-6 кВ 2-34 (О-2 - РП-XXIV)</t>
  </si>
  <si>
    <t>КЛ-6 кВ 2-34 (О-2 - РП-XXIV)</t>
  </si>
  <si>
    <t>АС-95</t>
  </si>
  <si>
    <t>ВЛ-10 кВ 35-01 (О-35 - РП-XXXIV)</t>
  </si>
  <si>
    <t>КЛ-10 кВ 35-01 (О-35 - РП-XXXIV)</t>
  </si>
  <si>
    <t>1 (пролеты от опор №1-№2)
2(пролеты от опор №2-№5)</t>
  </si>
  <si>
    <t>А-95, А-120</t>
  </si>
  <si>
    <t>ВЛ-10 кВ 35-27 (О-35 - РП-XXXIV)</t>
  </si>
  <si>
    <t>КЛ-10 кВ 35-27 (О-35 - РП-XXXIV)</t>
  </si>
  <si>
    <t>1 (пролеты от опор №1-№2)
2 ( пролеты от опор №2-№5)</t>
  </si>
  <si>
    <t>ВЛ-10 кВ 923-993</t>
  </si>
  <si>
    <t>КЛ-10 кВ 923-993</t>
  </si>
  <si>
    <t>АС-70</t>
  </si>
  <si>
    <t>ВЛ-10 кВ 803-923</t>
  </si>
  <si>
    <t>КЛ-10 кВ 803-923</t>
  </si>
  <si>
    <t>ВЛ-10 кВ ТП-403 - ЦРП РТЦ "Южная"</t>
  </si>
  <si>
    <t>КЛ-10 кВ ТП-403 - ЦРП РТЦ "Южная"</t>
  </si>
  <si>
    <t>ВЛ-10 кВ 864-204/801 «Ленинградская»</t>
  </si>
  <si>
    <t>КЛ-10 кВ 864-204/801 «Ленинградская»</t>
  </si>
  <si>
    <t>КЛ 10 кВ 6,55 млн.руб./км</t>
  </si>
  <si>
    <t>Среднее значение для расчета</t>
  </si>
  <si>
    <t>Всего в 2019 году, в том числе</t>
  </si>
  <si>
    <t>Акт №235 от 13.06.2019</t>
  </si>
  <si>
    <t>3.4.7.3.5, Неудовлетворительное техническое состояние оборудования (старение изоляции, потеря механической прочности провода, изменение свойств материалов и т.д.)</t>
  </si>
  <si>
    <t>Акт №259 от 17.09.2019</t>
  </si>
  <si>
    <t>Отключений нет.</t>
  </si>
  <si>
    <t>Акт №263 от 08.10.2019</t>
  </si>
  <si>
    <t>КЛ 10 кВ XXII-396А</t>
  </si>
  <si>
    <t>Акт №205 от 22.01.2019</t>
  </si>
  <si>
    <t>ВЛ 10 кВ 35-01</t>
  </si>
  <si>
    <t>ВЛ 10 кВ 35-27</t>
  </si>
  <si>
    <t>ВЛ 10 кВ 923-993</t>
  </si>
  <si>
    <t>ВЛ 10 кВ 803-923</t>
  </si>
  <si>
    <t>ВЛ 10 кВ ТП-403 - ЦРП РТЦ "Южная"</t>
  </si>
  <si>
    <t>ВЛ 10 кВ 864-204/801 "Ленинградская"</t>
  </si>
  <si>
    <t>ВЛ 6 кВ 2-32</t>
  </si>
  <si>
    <t>ВЛ 6 кВ 2-34</t>
  </si>
  <si>
    <t>Всего в 2018 году, в том числе</t>
  </si>
  <si>
    <t>Акт № 259 от 14.09.18</t>
  </si>
  <si>
    <t>Акт №277 от 14.12.2018</t>
  </si>
  <si>
    <t>Всего в 2017 году, в том числе</t>
  </si>
  <si>
    <t>Акт №278 от 05.11.17</t>
  </si>
  <si>
    <t>Акт №231 от 01.05.2017</t>
  </si>
  <si>
    <t>КЛ 10 кВ 179-264</t>
  </si>
  <si>
    <t>КЛ 10 кВ 179-276</t>
  </si>
  <si>
    <t>3.4.7.3.3, Несвоевременная вырубка ДКР</t>
  </si>
  <si>
    <t>Всего в 2016 году, в том числе</t>
  </si>
  <si>
    <t>Акт №265 от 18.11.16</t>
  </si>
  <si>
    <t>Акт №255 от 26.06.2016</t>
  </si>
  <si>
    <t>Акт №204 от 14.01.2016</t>
  </si>
  <si>
    <t>КЛ 6 кВ IX-85Б</t>
  </si>
  <si>
    <t>Акт № 257 от 31.10.2016</t>
  </si>
  <si>
    <t>3.4.8.5, Воздействие посторонних лиц и организаций. Прочие воздействия. Не умышленное повреждение ЭУ, повреждение ЭУ.</t>
  </si>
  <si>
    <t>Всего в 2015 году, в том числе</t>
  </si>
  <si>
    <t>Акт №243 от 01.07.2015</t>
  </si>
  <si>
    <t>3.4.8.5.2, Неумышленное повреждение ЭУ. Воздействие на ЭУ.</t>
  </si>
  <si>
    <t>Акт №251 от 13.07.2015</t>
  </si>
  <si>
    <t>WACC</t>
  </si>
  <si>
    <t>EBITDA</t>
  </si>
  <si>
    <t>EBIT</t>
  </si>
  <si>
    <t>Накопленный ЧДП</t>
  </si>
  <si>
    <t>PV</t>
  </si>
  <si>
    <t>IRR</t>
  </si>
  <si>
    <t>PP</t>
  </si>
  <si>
    <t>DPP</t>
  </si>
  <si>
    <t xml:space="preserve">Факт 2020 года </t>
  </si>
  <si>
    <t>ИТОГО</t>
  </si>
  <si>
    <t>Техническое перевооружение и реконструкция</t>
  </si>
  <si>
    <t>Стоимость по результатам проведенных закупок с НДС, млн рублей</t>
  </si>
  <si>
    <t>Повышение надежности и безопасности эксплуатации, снижение объемов эксплуатационного обслуживания оборудования. Увеличение пропускной способности. Снижение рисков травматизма. Улучшение индексов технического состояния реконструируемых ЛЭП (со среднего значения 47,78 до 100).  Снижение длительности перерыва электроснабжения потребителей 1 ч. 37 мин. до 1ч. 12 мин.</t>
  </si>
  <si>
    <t>Прокладка КЛ 6-10 кВ с применением  кабеля на изоляцию 10 кВ сечением не менее 120 мм2 с изоляцией из сшитого полиэтилена типа АПвПу2г (или аналогов) с изоляцией, не распространяющей горение (62,25 км).  (в т.ч. перевод ВЛ 6-10 кВ протяженностью 6,82 км).</t>
  </si>
  <si>
    <t>L_19-1049</t>
  </si>
  <si>
    <t>ПИР</t>
  </si>
  <si>
    <t>Выполнение проектно-изыскательских работ по титулу: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 этап).</t>
  </si>
  <si>
    <t>УР</t>
  </si>
  <si>
    <t>ОК</t>
  </si>
  <si>
    <t>ООО "ТЕСЛА"</t>
  </si>
  <si>
    <t>ООО "Энергопроект"</t>
  </si>
  <si>
    <t>https://rosseti.roseltorg.ru/</t>
  </si>
  <si>
    <t>ООО "ЭНЕРГОИНЖИНИРИНГ"</t>
  </si>
  <si>
    <t>ПИР ООО "Энергопроект" договор № 32110045662 от 07.04.2021 в ценах 2021 года с НДС, млн. руб.</t>
  </si>
  <si>
    <t>ПИР ООО "Энергопроект" договор № 32110045662 от 07.04.2021</t>
  </si>
  <si>
    <t>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</si>
  <si>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 xml:space="preserve">NPV через 10 лет, руб. </t>
  </si>
  <si>
    <t>Капитальный ремонт объекта (1 раз в 8 лет)</t>
  </si>
  <si>
    <t>Налог на имущество (После ввода объекта в эксплуатацию)**</t>
  </si>
  <si>
    <t>Инвестиции (финансирование)</t>
  </si>
  <si>
    <t xml:space="preserve">Коэффициент дисконтирования </t>
  </si>
  <si>
    <t>NPV (без учета продажи)</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</si>
  <si>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</si>
  <si>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</si>
  <si>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</si>
  <si>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ГАУ КО "Центр проектных экспертиз и ценообразования в строительстве" контракт № 87/СМ от 20.12.2021 в ценах 2021 года с НДС, млн. руб.</t>
  </si>
  <si>
    <t>Уменьшение плановых параметров произошло в связи с разработкой ПСД.
Изменение сроков реализации обусловлено тем, что реализация данного проекта была запланирована без учета актуализированного в декабре 2021 года Плана развития, по которому окончание работ в 2023г.</t>
  </si>
  <si>
    <t>2022</t>
  </si>
  <si>
    <t>Акционерное общество "Россети Янтарь"</t>
  </si>
  <si>
    <t>АО "Россети Янтарь"</t>
  </si>
  <si>
    <t>СМР КЛ ООО "Энергопроект" договор № 32211280295 от 31.05.2022 в ценах 2022 года с НДС, млн. руб.</t>
  </si>
  <si>
    <t>СМР ВЛ ООО "Энергопроект" договор № 32211280367 от 31.05.2022 в ценах 2022 года с НДС, млн. руб.</t>
  </si>
  <si>
    <t>СМР КЛ ООО "Энергопроект" договор № 32211280295 от 31.05.2022, СМР ВЛ ООО "Энергопроект" договор № 32211280367 от 31.05.2022</t>
  </si>
  <si>
    <t>ГЭ</t>
  </si>
  <si>
    <t>Проведение государственной экспертизы проектной документации в части проверки достоверности определения сметной стоимости по объекту: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 этап)»</t>
  </si>
  <si>
    <t>Расчет к договору (постановление правительства РФ от 05.03.2007 № 145)</t>
  </si>
  <si>
    <t>ВЗ</t>
  </si>
  <si>
    <t>ЕП</t>
  </si>
  <si>
    <t>Государственное автономное учреждение Калининградской области "Центр проектных экспертиз и ценообразования в строительстве"</t>
  </si>
  <si>
    <t>32110981573</t>
  </si>
  <si>
    <t>zakupki.gov</t>
  </si>
  <si>
    <t>5.7.3.2</t>
  </si>
  <si>
    <t>ЦКК</t>
  </si>
  <si>
    <t>20.12.2021</t>
  </si>
  <si>
    <t>59</t>
  </si>
  <si>
    <t>08.02.2022</t>
  </si>
  <si>
    <t>СМР</t>
  </si>
  <si>
    <t>Выполнение СМР, ПНР с поставкой МТРиО в рамках титула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 этап)», 8 объектов КЛ: КЛ 6 кВ 6-42, КЛ 6 кВ 23-618, КЛ 6 кВ 24-107, КЛ 6 кВ 24-87, КЛ 6 кВ 617-618, КЛ 6 кВ 77-78, КЛ 6 кВ 78-135, КЛ 10 кВ 185-188.</t>
  </si>
  <si>
    <t>ПСД</t>
  </si>
  <si>
    <t>ООО "ЭЛПРОЕКТ"</t>
  </si>
  <si>
    <t xml:space="preserve">Выполнение СМР, ПНР с поставкой МТРиО в рамках титула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 этап)», 8 объектов ВЛ: </t>
  </si>
  <si>
    <t>30.06.2022
30.08.2022</t>
  </si>
  <si>
    <t>СК</t>
  </si>
  <si>
    <t>Оказание услуг по строительному контролю за выполнением работ на объекте: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 этап), 8 объектов ВЛ: ВЛ-6 кВ 2-32 (О-2 - РП-XXIV), ВЛ-6 кВ 2-34 (О-2 - РП-XXIV), ВЛ-10 кВ 35-01 (О-35 - РП-XXXIV), ВЛ-10 кВ 35-27 (О-35 - РП-XXXIV), ВЛ-10 кВ 923-993, ВЛ-10 кВ 803-923, ВЛ-10 кВ ТП-403 – ЦРП РТЦ "Южная", ВЛ-10 кВ 864-204/801 «Ленинградская», 8 объектов КЛ: КЛ 6 кВ 6-42, КЛ 6 кВ 23-618, КЛ 6 кВ 24-107, КЛ 6 кВ 24-87, КЛ 6 кВ 617-618, КЛ 6 кВ 77-78, КЛ 6 кВ 78-135, КЛ 10 кВ 185-188.</t>
  </si>
  <si>
    <t>ЗЦ</t>
  </si>
  <si>
    <t>АО "ЦТЗ"</t>
  </si>
  <si>
    <t>ООО НПО "Новая механика"</t>
  </si>
  <si>
    <t>ООО "Инженер-проект"</t>
  </si>
  <si>
    <t>Строительный контроль АО "ЦТЗ" договор № 545 от 10.06.2022 (ДС № 1 от 08.08.2022)  в ценах 2022 года с НДС, млн. руб.</t>
  </si>
  <si>
    <t>Строительный контроль АО "ЦТЗ" договор № 545 от 10.06.2022 (ДС № 1 от 08.08.2022)</t>
  </si>
  <si>
    <t>Год раскрытия информации: 2023 год</t>
  </si>
  <si>
    <t>КЛ 6 кВ 23-618</t>
  </si>
  <si>
    <t>АCБ 3*50</t>
  </si>
  <si>
    <t>Повышение безопасности обслуживания оборудования (Перевод ВЛ 6-10 кВ, находящихся на болотистой (затопляемой) территории, в зонах промышленной застройкой, интенсивного движения и в кварталах многоэтажной застройки, в кабельное исполнение). Повышение надежности электроснабжения потребителей (Dпsaidi= -0,00002072, Dпsaifi= - 0,00001950). Оборудование с превышением нормативного срока эксплуатации. Недостаточная пропускная способность. Несоответствие класса напряжения изоляции  КЛ 10 кВ рабочему напряжению сети.</t>
  </si>
  <si>
    <t>Акт технического обследования от 01.06.20 г. (ВЛ 6-10 кВ, КЛ 6-10 кВ)  - Требуется проведение комплексной реконструкции с заменой существующих КЛ 6-10 кВ на кабели большего сечения, соответствующего требованиям НТД и обеспечивающего возможность дальнейшего развития сети.
КЛ 6-10 кВ имеет физический износ и недостаточную пропускную способность. Превышение нормативного срока эксплуатации, многочисленные дефекты рассматриваемого оборудования. Несоответствие класса напряжения изоляции КЛ рабочему напряжению сети. Содержание объектов в работоспособном состоянии за счет технического обслуживания и ремонта является трудозатратным и экономически нецелесообразным. Техническое состояние КЛ 6-10 кВ не позволяет обеспечить надежное электроснабжение потребителей г. Калининграда, а также осуществлять технологическое присоединение новых потребителей. 
ВЛ 6-10 кВ имеет физический износ и недостаточную пропускную способность. Существует повышенная опасность в связи с нахождением ВЛ 6-10 кВ на болотистой (затопляемой) территории, в зонах промышленной застройкой, интенсивного движения и в кварталах многоэтажной застройки. Cуществует сложность обеспечения безопасного производства эксплуатационных и ремонтных работ, а также создаются предпосылки к возможным механическим повреждениям. 
Требуется проведение комплексной реконструкции объектов с переводом ВЛ 6-10 кВ в кабельное исполнение с учетом возможности дальнейшего развития сети.
Уменьшение плановых параметров произошло в связи с разработкой ПСД.
Изменение сроков реализации обусловлено тем, что реализация данного проекта была запланирована без учета актуализированного в декабре 2021 года Плана развития, по которому окончание работ в 2023г.</t>
  </si>
  <si>
    <t>20.06.2022
30.01.2023</t>
  </si>
  <si>
    <t>20.07.2022
30.02.2023</t>
  </si>
  <si>
    <t>30.06.2022
01.02.2023</t>
  </si>
  <si>
    <t>30.08.2022
30.08.2023</t>
  </si>
  <si>
    <t>15.08.2022
30.03.2023</t>
  </si>
  <si>
    <t>30.09.2022
30.09.2023</t>
  </si>
  <si>
    <t>20.08.2022
10.05.2023</t>
  </si>
  <si>
    <t>30.10.2022
30.10.2023</t>
  </si>
  <si>
    <t>20.09.2022
20.09.2023</t>
  </si>
  <si>
    <t>10.11.2022
10.11.2023</t>
  </si>
  <si>
    <t>20.11.2022
20.11.2023</t>
  </si>
  <si>
    <t>30.11.2022
30.11.2023</t>
  </si>
  <si>
    <t>15.12.2022
30.11.2023</t>
  </si>
  <si>
    <t>ПСД, утв. распоряжением от 18.02.2022 № 385</t>
  </si>
  <si>
    <t>14,463 км (2,657 км)</t>
  </si>
  <si>
    <t>2022, 2023</t>
  </si>
  <si>
    <t>Сметная стоимость проекта в ценах  2022, 2023 года с НДС, млн рублей</t>
  </si>
  <si>
    <t>№ акта ввода</t>
  </si>
  <si>
    <r>
      <t>1. Показатель увеличения протяженности линий электропередачи, не связанного с осуществлением ТП к электрическим сетям ∆L</t>
    </r>
    <r>
      <rPr>
        <vertAlign val="superscript"/>
        <sz val="12"/>
        <color theme="1"/>
        <rFont val="Times New Roman"/>
        <family val="1"/>
        <charset val="204"/>
      </rPr>
      <t>6</t>
    </r>
    <r>
      <rPr>
        <sz val="12"/>
        <color theme="1"/>
        <rFont val="Times New Roman"/>
        <family val="1"/>
        <charset val="204"/>
      </rPr>
      <t>лэп=1,92 км; ∆L</t>
    </r>
    <r>
      <rPr>
        <vertAlign val="superscript"/>
        <sz val="12"/>
        <color theme="1"/>
        <rFont val="Times New Roman"/>
        <family val="1"/>
        <charset val="204"/>
      </rPr>
      <t>10</t>
    </r>
    <r>
      <rPr>
        <sz val="12"/>
        <color theme="1"/>
        <rFont val="Times New Roman"/>
        <family val="1"/>
        <charset val="204"/>
      </rPr>
      <t>лэп=0,235 км
2. Показатель оценки изменения средней продолжительности прекращения передачи электрической энергии потребителям услуг Dпsaidi= -0,00002072
Показатель оценки изменения средней частоты прекращения передачи электрической энергии потребителям услуг Dпsaifi= 0,00001950</t>
    </r>
  </si>
  <si>
    <t xml:space="preserve">Развитие электрической сети/усиление существующей электрической сети, не связанное с подключением новых потребителей; 
Повышение надежности оказываемых услуг в сфере электроэнергетики </t>
  </si>
  <si>
    <t>частично принят к бухгалтерскому учету</t>
  </si>
  <si>
    <t>З, С</t>
  </si>
  <si>
    <t xml:space="preserve">10.11.2022
</t>
  </si>
  <si>
    <t xml:space="preserve"> - незаконтрактованные затраты</t>
  </si>
  <si>
    <t>оплачено по договору, млн рублей</t>
  </si>
  <si>
    <t>освоено по договору, млн рублей</t>
  </si>
  <si>
    <t>Содержание дирекции заказчика-застройщика в ценах 2022 года с НДС, млн рублей</t>
  </si>
  <si>
    <t xml:space="preserve">13.07.2022
</t>
  </si>
  <si>
    <t xml:space="preserve">15.08.2022
</t>
  </si>
  <si>
    <t xml:space="preserve">31.08.2022
</t>
  </si>
  <si>
    <t xml:space="preserve">17.12.2022
</t>
  </si>
  <si>
    <t xml:space="preserve">20.12.2022
</t>
  </si>
  <si>
    <t>20.07.2022
30.03.2023</t>
  </si>
  <si>
    <t xml:space="preserve">25.08.2022
</t>
  </si>
  <si>
    <t xml:space="preserve">20.09.2022
</t>
  </si>
  <si>
    <t xml:space="preserve">28.10.2022
</t>
  </si>
  <si>
    <t xml:space="preserve">22.12.2022
</t>
  </si>
  <si>
    <t xml:space="preserve">31.12.2022
</t>
  </si>
  <si>
    <t xml:space="preserve">100% (2022 год)
</t>
  </si>
  <si>
    <t>100% (2022 год)
100% (2023 год)</t>
  </si>
  <si>
    <t>100%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</si>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</sst>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
    <numFmt numFmtId="172" formatCode="_(* #,##0_);_(* \(#,##0\);_(* &quot;-&quot;_);_(@_)"/>
    <numFmt numFmtId="173" formatCode="#,##0.000"/>
    <numFmt numFmtId="174" formatCode="#,##0.00_ ;\-#,##0.00\ "/>
    <numFmt numFmtId="175" formatCode="0.0000"/>
    <numFmt numFmtId="176" formatCode="0.00000000"/>
    <numFmt numFmtId="177" formatCode="###,###,###,##0.00;\-###,##0.00"/>
    <numFmt numFmtId="178" formatCode="[$-419]mmmm;@"/>
    <numFmt numFmtId="179" formatCode="_-* #,##0\ _₽_-;\-* #,##0\ _₽_-;_-* &quot;-&quot;??\ _₽_-;_-@_-"/>
    <numFmt numFmtId="180" formatCode="_-* #,##0.0000\ _₽_-;\-* #,##0.0000\ _₽_-;_-* &quot;-&quot;??\ _₽_-;_-@_-"/>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1"/>
      <name val="Calibri"/>
      <family val="2"/>
      <charset val="204"/>
      <scheme val="minor"/>
    </font>
    <font>
      <b/>
      <u/>
      <sz val="14"/>
      <name val="Times New Roman"/>
      <family val="1"/>
      <charset val="204"/>
    </font>
    <font>
      <b/>
      <u/>
      <sz val="10"/>
      <color theme="1"/>
      <name val="Times New Roman"/>
      <family val="1"/>
      <charset val="204"/>
    </font>
    <font>
      <b/>
      <u/>
      <sz val="11"/>
      <color theme="1"/>
      <name val="Times New Roman"/>
      <family val="1"/>
      <charset val="204"/>
    </font>
    <font>
      <b/>
      <u/>
      <sz val="12"/>
      <name val="Times New Roman"/>
      <family val="1"/>
      <charset val="204"/>
    </font>
    <font>
      <vertAlign val="superscript"/>
      <sz val="12"/>
      <color theme="1"/>
      <name val="Times New Roman"/>
      <family val="1"/>
      <charset val="204"/>
    </font>
    <font>
      <b/>
      <sz val="11"/>
      <name val="Calibri"/>
      <family val="2"/>
      <charset val="204"/>
      <scheme val="minor"/>
    </font>
    <font>
      <b/>
      <sz val="10"/>
      <name val="Calibri"/>
      <family val="2"/>
      <charset val="204"/>
      <scheme val="minor"/>
    </font>
    <font>
      <b/>
      <sz val="11"/>
      <name val="Calibri"/>
      <family val="2"/>
      <charset val="204"/>
    </font>
    <font>
      <b/>
      <sz val="12"/>
      <name val="Arial"/>
      <family val="2"/>
      <charset val="204"/>
    </font>
    <font>
      <sz val="9"/>
      <name val="Times New Roman"/>
      <family val="1"/>
      <charset val="204"/>
    </font>
    <font>
      <b/>
      <sz val="10"/>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tint="0.59999389629810485"/>
        <bgColor rgb="FF000000"/>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right/>
      <top style="medium">
        <color indexed="64"/>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9" fontId="1" fillId="0" borderId="0" applyFont="0" applyFill="0" applyBorder="0" applyAlignment="0" applyProtection="0"/>
    <xf numFmtId="0" fontId="11" fillId="0" borderId="0"/>
    <xf numFmtId="9" fontId="11" fillId="0" borderId="0" applyFont="0" applyFill="0" applyBorder="0" applyAlignment="0" applyProtection="0"/>
    <xf numFmtId="0" fontId="11" fillId="0" borderId="0"/>
    <xf numFmtId="0" fontId="3" fillId="0" borderId="0"/>
    <xf numFmtId="43" fontId="1" fillId="0" borderId="0" applyFont="0" applyFill="0" applyBorder="0" applyAlignment="0" applyProtection="0"/>
    <xf numFmtId="178" fontId="11" fillId="0" borderId="0"/>
    <xf numFmtId="43" fontId="1" fillId="0" borderId="0" applyFont="0" applyFill="0" applyBorder="0" applyAlignment="0" applyProtection="0"/>
  </cellStyleXfs>
  <cellXfs count="5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6"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8" fillId="0" borderId="0" xfId="2" applyFont="1" applyFill="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4"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0" fillId="0" borderId="29" xfId="2" quotePrefix="1" applyFont="1" applyFill="1" applyBorder="1" applyAlignment="1">
      <alignment horizontal="justify" vertical="top" wrapText="1"/>
    </xf>
    <xf numFmtId="0" fontId="40" fillId="0" borderId="30" xfId="2" applyFont="1" applyFill="1" applyBorder="1" applyAlignment="1">
      <alignment horizontal="justify" vertical="top" wrapText="1"/>
    </xf>
    <xf numFmtId="0" fontId="40" fillId="0" borderId="29" xfId="2" applyFont="1" applyFill="1" applyBorder="1" applyAlignment="1">
      <alignment vertical="top" wrapText="1"/>
    </xf>
    <xf numFmtId="0" fontId="41" fillId="0" borderId="25" xfId="2" applyFont="1" applyFill="1" applyBorder="1" applyAlignment="1">
      <alignment horizontal="left" vertical="center" wrapText="1"/>
    </xf>
    <xf numFmtId="0" fontId="40" fillId="0" borderId="29" xfId="2" applyFont="1" applyFill="1" applyBorder="1" applyAlignment="1">
      <alignment horizontal="justify" vertical="top" wrapText="1"/>
    </xf>
    <xf numFmtId="0" fontId="41" fillId="0" borderId="25" xfId="2" applyFont="1" applyFill="1" applyBorder="1" applyAlignment="1">
      <alignment horizontal="center" vertical="center" wrapText="1"/>
    </xf>
    <xf numFmtId="0" fontId="40" fillId="0" borderId="26"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9" fillId="0" borderId="0" xfId="1" applyFont="1" applyAlignment="1">
      <alignment vertical="center"/>
    </xf>
    <xf numFmtId="169" fontId="39" fillId="0" borderId="1" xfId="1" applyNumberFormat="1" applyFont="1" applyBorder="1" applyAlignment="1">
      <alignment horizontal="center" vertical="center"/>
    </xf>
    <xf numFmtId="0" fontId="39" fillId="0" borderId="36" xfId="1" applyFont="1" applyBorder="1" applyAlignment="1">
      <alignment horizontal="center" vertical="center" wrapText="1"/>
    </xf>
    <xf numFmtId="173" fontId="40" fillId="0" borderId="24" xfId="2" applyNumberFormat="1" applyFont="1" applyFill="1" applyBorder="1" applyAlignment="1">
      <alignment horizontal="justify" vertical="top" wrapText="1"/>
    </xf>
    <xf numFmtId="0" fontId="11" fillId="24" borderId="0" xfId="2" applyFill="1"/>
    <xf numFmtId="10" fontId="40" fillId="0" borderId="24" xfId="2" applyNumberFormat="1"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0" fontId="40" fillId="24" borderId="24"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36" xfId="1" applyFont="1" applyBorder="1" applyAlignment="1">
      <alignment horizontal="center" vertical="center" wrapText="1"/>
    </xf>
    <xf numFmtId="0" fontId="7" fillId="0" borderId="37" xfId="1" applyFont="1" applyBorder="1" applyAlignment="1">
      <alignment horizontal="center" vertical="center" wrapText="1"/>
    </xf>
    <xf numFmtId="0" fontId="4" fillId="0" borderId="38"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9" fontId="4" fillId="0" borderId="38" xfId="1" applyNumberFormat="1" applyFont="1" applyBorder="1" applyAlignment="1">
      <alignment horizontal="center" vertical="center"/>
    </xf>
    <xf numFmtId="0" fontId="7" fillId="0" borderId="38" xfId="1" applyFont="1" applyBorder="1" applyAlignment="1">
      <alignment horizontal="center"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8" fillId="0" borderId="0" xfId="2" applyFont="1" applyFill="1" applyAlignment="1">
      <alignment horizontal="center"/>
    </xf>
    <xf numFmtId="0" fontId="0" fillId="0" borderId="0" xfId="0" applyFill="1"/>
    <xf numFmtId="0" fontId="56"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Fill="1" applyAlignment="1">
      <alignment horizontal="center" vertical="center"/>
    </xf>
    <xf numFmtId="0" fontId="39" fillId="0" borderId="39" xfId="1" applyFont="1" applyBorder="1" applyAlignment="1">
      <alignment horizontal="center" vertical="center" wrapText="1"/>
    </xf>
    <xf numFmtId="0" fontId="7" fillId="0" borderId="39" xfId="1" applyFont="1" applyBorder="1" applyAlignment="1">
      <alignment horizontal="center" vertical="center" wrapText="1"/>
    </xf>
    <xf numFmtId="0" fontId="7" fillId="0" borderId="41" xfId="1" applyFont="1" applyBorder="1" applyAlignment="1">
      <alignment horizontal="center" vertical="center" wrapText="1"/>
    </xf>
    <xf numFmtId="49" fontId="7" fillId="0" borderId="39" xfId="1" applyNumberFormat="1" applyFont="1" applyBorder="1" applyAlignment="1">
      <alignment vertical="center"/>
    </xf>
    <xf numFmtId="49" fontId="7" fillId="0" borderId="41" xfId="1" applyNumberFormat="1" applyFont="1" applyBorder="1" applyAlignment="1">
      <alignment vertical="center"/>
    </xf>
    <xf numFmtId="0" fontId="11" fillId="0" borderId="41" xfId="2" applyFont="1" applyFill="1" applyBorder="1" applyAlignment="1">
      <alignment vertical="center" wrapText="1"/>
    </xf>
    <xf numFmtId="0" fontId="11" fillId="0" borderId="39" xfId="1" applyFont="1" applyBorder="1" applyAlignment="1">
      <alignment vertical="center"/>
    </xf>
    <xf numFmtId="0" fontId="11" fillId="0" borderId="39" xfId="1" applyFont="1" applyBorder="1" applyAlignment="1">
      <alignment horizontal="center" vertical="center"/>
    </xf>
    <xf numFmtId="0" fontId="42" fillId="0" borderId="39" xfId="2" applyNumberFormat="1" applyFont="1" applyFill="1" applyBorder="1" applyAlignment="1">
      <alignment horizontal="center" vertical="top" wrapText="1"/>
    </xf>
    <xf numFmtId="0" fontId="42" fillId="0" borderId="39" xfId="2" applyFont="1" applyFill="1" applyBorder="1" applyAlignment="1">
      <alignment horizontal="center" vertical="center" wrapText="1"/>
    </xf>
    <xf numFmtId="0" fontId="42" fillId="0" borderId="39" xfId="2" applyFont="1" applyFill="1" applyBorder="1" applyAlignment="1">
      <alignment vertical="top" wrapText="1"/>
    </xf>
    <xf numFmtId="0" fontId="11" fillId="0" borderId="39" xfId="2" applyFont="1" applyFill="1" applyBorder="1" applyAlignment="1">
      <alignment horizontal="center" vertical="center" wrapText="1"/>
    </xf>
    <xf numFmtId="0" fontId="11" fillId="0" borderId="39" xfId="2" applyNumberFormat="1" applyFont="1" applyFill="1" applyBorder="1" applyAlignment="1">
      <alignment horizontal="center" vertical="top" wrapText="1"/>
    </xf>
    <xf numFmtId="0" fontId="11" fillId="0" borderId="39" xfId="2" applyFont="1" applyFill="1" applyBorder="1"/>
    <xf numFmtId="0" fontId="0" fillId="0" borderId="39" xfId="0" applyFill="1" applyBorder="1" applyAlignment="1">
      <alignment wrapText="1"/>
    </xf>
    <xf numFmtId="0" fontId="11" fillId="0" borderId="39" xfId="2" applyFont="1" applyFill="1" applyBorder="1" applyAlignment="1">
      <alignment vertical="top" wrapText="1"/>
    </xf>
    <xf numFmtId="0" fontId="11" fillId="0" borderId="39" xfId="2" applyFont="1" applyFill="1" applyBorder="1" applyAlignment="1">
      <alignment horizontal="justify" vertical="top" wrapText="1"/>
    </xf>
    <xf numFmtId="0" fontId="11" fillId="0" borderId="39" xfId="2" applyNumberFormat="1" applyFont="1" applyFill="1" applyBorder="1" applyAlignment="1">
      <alignment horizontal="left" vertical="top" wrapText="1"/>
    </xf>
    <xf numFmtId="170" fontId="42" fillId="0" borderId="39" xfId="2" applyNumberFormat="1" applyFont="1" applyFill="1" applyBorder="1" applyAlignment="1">
      <alignment horizontal="right" vertical="top" wrapText="1"/>
    </xf>
    <xf numFmtId="0" fontId="48" fillId="0" borderId="0" xfId="1" applyFont="1" applyAlignment="1">
      <alignment vertical="center"/>
    </xf>
    <xf numFmtId="0" fontId="58"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2" fontId="40" fillId="0" borderId="27" xfId="2" applyNumberFormat="1" applyFont="1" applyFill="1" applyBorder="1" applyAlignment="1">
      <alignment horizontal="left" vertical="center" wrapText="1"/>
    </xf>
    <xf numFmtId="2" fontId="40" fillId="24" borderId="27" xfId="2" applyNumberFormat="1" applyFont="1" applyFill="1" applyBorder="1" applyAlignment="1">
      <alignment horizontal="left" vertical="center" wrapText="1"/>
    </xf>
    <xf numFmtId="9" fontId="40" fillId="0" borderId="29" xfId="71" quotePrefix="1" applyFont="1" applyFill="1" applyBorder="1" applyAlignment="1">
      <alignment horizontal="justify" vertical="top" wrapText="1"/>
    </xf>
    <xf numFmtId="4" fontId="42" fillId="0" borderId="33" xfId="62" applyNumberFormat="1" applyFont="1" applyFill="1" applyBorder="1" applyAlignment="1">
      <alignment horizontal="left" vertical="center" wrapText="1"/>
    </xf>
    <xf numFmtId="0" fontId="40" fillId="0" borderId="24" xfId="2" applyFont="1" applyFill="1" applyBorder="1" applyAlignment="1">
      <alignment horizontal="left" vertical="top" wrapText="1"/>
    </xf>
    <xf numFmtId="0" fontId="40" fillId="0" borderId="29" xfId="2" applyFont="1" applyFill="1" applyBorder="1" applyAlignment="1">
      <alignment horizontal="left" vertical="top" wrapText="1"/>
    </xf>
    <xf numFmtId="14" fontId="40" fillId="0" borderId="29"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42" fillId="0" borderId="2" xfId="62" applyFont="1" applyFill="1" applyBorder="1" applyAlignment="1">
      <alignment horizontal="center" vertical="center" wrapText="1"/>
    </xf>
    <xf numFmtId="0" fontId="6" fillId="0" borderId="0" xfId="1" applyFont="1" applyFill="1" applyAlignment="1">
      <alignment vertical="center"/>
    </xf>
    <xf numFmtId="0" fontId="7" fillId="0" borderId="44" xfId="1" applyFont="1" applyFill="1" applyBorder="1" applyAlignment="1">
      <alignment vertical="center" wrapText="1"/>
    </xf>
    <xf numFmtId="0" fontId="7" fillId="0" borderId="45" xfId="1" applyFont="1" applyFill="1" applyBorder="1" applyAlignment="1">
      <alignment horizontal="center" vertical="center" wrapText="1"/>
    </xf>
    <xf numFmtId="0" fontId="7" fillId="0" borderId="44" xfId="1" applyFont="1" applyFill="1" applyBorder="1" applyAlignment="1">
      <alignment horizontal="center" vertical="center" wrapText="1"/>
    </xf>
    <xf numFmtId="49" fontId="7" fillId="0" borderId="44" xfId="1" applyNumberFormat="1" applyFont="1" applyFill="1" applyBorder="1" applyAlignment="1">
      <alignment vertical="center"/>
    </xf>
    <xf numFmtId="0" fontId="7" fillId="0" borderId="45" xfId="1" applyFont="1" applyFill="1" applyBorder="1" applyAlignment="1">
      <alignment horizontal="left" vertical="center" wrapText="1"/>
    </xf>
    <xf numFmtId="0" fontId="7" fillId="0" borderId="44" xfId="1" applyFont="1" applyFill="1" applyBorder="1" applyAlignment="1">
      <alignment horizontal="left" vertical="center" wrapText="1"/>
    </xf>
    <xf numFmtId="0" fontId="7" fillId="0" borderId="45" xfId="1" applyFont="1" applyFill="1" applyBorder="1" applyAlignment="1">
      <alignment vertical="center" wrapText="1"/>
    </xf>
    <xf numFmtId="0" fontId="7" fillId="0" borderId="0" xfId="0" applyFont="1" applyFill="1" applyAlignment="1">
      <alignment horizontal="left" vertical="center"/>
    </xf>
    <xf numFmtId="0" fontId="7" fillId="0" borderId="44" xfId="1" applyFont="1" applyFill="1" applyBorder="1" applyAlignment="1">
      <alignment wrapText="1"/>
    </xf>
    <xf numFmtId="0" fontId="42" fillId="0" borderId="44" xfId="62" applyFont="1" applyBorder="1" applyAlignment="1">
      <alignment horizontal="center" vertical="center" wrapText="1"/>
    </xf>
    <xf numFmtId="0" fontId="42" fillId="0" borderId="44" xfId="62" applyFont="1" applyFill="1" applyBorder="1" applyAlignment="1">
      <alignment horizontal="center" vertical="center" wrapText="1"/>
    </xf>
    <xf numFmtId="0" fontId="42" fillId="0" borderId="45" xfId="62" applyFont="1" applyBorder="1" applyAlignment="1">
      <alignment horizontal="center" vertical="center" wrapText="1"/>
    </xf>
    <xf numFmtId="0" fontId="11" fillId="0" borderId="48" xfId="62" applyFont="1" applyBorder="1" applyAlignment="1">
      <alignment horizontal="center" vertical="top"/>
    </xf>
    <xf numFmtId="0" fontId="11" fillId="0" borderId="44" xfId="62" applyFont="1" applyBorder="1" applyAlignment="1">
      <alignment horizontal="center" vertical="top"/>
    </xf>
    <xf numFmtId="0" fontId="11" fillId="0" borderId="44" xfId="62" applyFont="1" applyFill="1" applyBorder="1" applyAlignment="1">
      <alignment horizontal="center" vertical="center"/>
    </xf>
    <xf numFmtId="0" fontId="11" fillId="0" borderId="44" xfId="62" applyFont="1" applyFill="1" applyBorder="1" applyAlignment="1">
      <alignment vertical="center"/>
    </xf>
    <xf numFmtId="0" fontId="11" fillId="0" borderId="44" xfId="62" applyFont="1" applyFill="1" applyBorder="1" applyAlignment="1">
      <alignment horizontal="left" vertical="center" wrapText="1"/>
    </xf>
    <xf numFmtId="0" fontId="7" fillId="0" borderId="44" xfId="0" applyFont="1" applyFill="1" applyBorder="1" applyAlignment="1">
      <alignment horizontal="center" vertical="center" wrapText="1"/>
    </xf>
    <xf numFmtId="49" fontId="11" fillId="0" borderId="44" xfId="62" applyNumberFormat="1" applyFont="1" applyFill="1" applyBorder="1" applyAlignment="1">
      <alignment horizontal="center" vertical="center"/>
    </xf>
    <xf numFmtId="49" fontId="11" fillId="0" borderId="44" xfId="62" applyNumberFormat="1" applyFont="1" applyFill="1" applyBorder="1" applyAlignment="1">
      <alignment vertical="center"/>
    </xf>
    <xf numFmtId="49" fontId="11" fillId="0" borderId="44" xfId="62" applyNumberFormat="1" applyFont="1" applyFill="1" applyBorder="1" applyAlignment="1">
      <alignment vertical="center" wrapText="1"/>
    </xf>
    <xf numFmtId="0" fontId="11" fillId="0" borderId="44" xfId="62" applyFont="1" applyFill="1" applyBorder="1" applyAlignment="1">
      <alignment vertical="center" wrapText="1"/>
    </xf>
    <xf numFmtId="0" fontId="7" fillId="0" borderId="44" xfId="0" applyFont="1" applyFill="1" applyBorder="1" applyAlignment="1">
      <alignment vertical="center" wrapText="1"/>
    </xf>
    <xf numFmtId="0" fontId="7" fillId="0" borderId="44" xfId="0" applyFont="1" applyFill="1" applyBorder="1" applyAlignment="1">
      <alignment horizontal="left" vertical="center" wrapText="1"/>
    </xf>
    <xf numFmtId="0" fontId="12" fillId="0" borderId="44" xfId="62" applyFont="1" applyFill="1" applyBorder="1" applyAlignment="1">
      <alignment vertical="center" wrapText="1"/>
    </xf>
    <xf numFmtId="0" fontId="11" fillId="0" borderId="44" xfId="62" applyFont="1" applyFill="1" applyBorder="1" applyAlignment="1">
      <alignment horizontal="center" vertical="center" wrapText="1"/>
    </xf>
    <xf numFmtId="0" fontId="12" fillId="0" borderId="44" xfId="62" applyFont="1" applyFill="1" applyBorder="1" applyAlignment="1">
      <alignment horizontal="center" vertical="center"/>
    </xf>
    <xf numFmtId="0" fontId="12" fillId="0" borderId="44" xfId="0" applyFont="1" applyFill="1" applyBorder="1" applyAlignment="1">
      <alignment horizontal="left" vertical="center" wrapText="1"/>
    </xf>
    <xf numFmtId="0" fontId="12" fillId="0" borderId="44" xfId="0" applyFont="1" applyFill="1" applyBorder="1" applyAlignment="1">
      <alignment horizontal="center" vertical="center"/>
    </xf>
    <xf numFmtId="0" fontId="42" fillId="0" borderId="44" xfId="62" applyFont="1" applyBorder="1" applyAlignment="1">
      <alignment horizontal="center" vertical="top" wrapText="1"/>
    </xf>
    <xf numFmtId="0" fontId="42" fillId="0" borderId="44" xfId="62" applyFont="1" applyFill="1" applyBorder="1" applyAlignment="1">
      <alignment horizontal="center" vertical="top" wrapText="1"/>
    </xf>
    <xf numFmtId="0" fontId="42" fillId="0" borderId="47" xfId="62" applyFont="1" applyBorder="1" applyAlignment="1">
      <alignment horizontal="center" vertical="top" wrapText="1"/>
    </xf>
    <xf numFmtId="0" fontId="45" fillId="0" borderId="44" xfId="62" applyFont="1" applyFill="1" applyBorder="1" applyAlignment="1">
      <alignment horizontal="left" vertical="center"/>
    </xf>
    <xf numFmtId="0" fontId="46" fillId="0" borderId="44" xfId="0" applyFont="1" applyFill="1" applyBorder="1" applyAlignment="1">
      <alignment horizontal="center" vertical="center" wrapText="1"/>
    </xf>
    <xf numFmtId="0" fontId="7" fillId="0" borderId="44" xfId="0" applyFont="1" applyFill="1" applyBorder="1" applyAlignment="1">
      <alignment vertical="center"/>
    </xf>
    <xf numFmtId="0" fontId="46" fillId="0" borderId="44" xfId="0" applyFont="1" applyFill="1" applyBorder="1" applyAlignment="1">
      <alignment horizontal="center" vertical="center"/>
    </xf>
    <xf numFmtId="0" fontId="7" fillId="0" borderId="44" xfId="0" applyFont="1" applyFill="1" applyBorder="1" applyAlignment="1">
      <alignment horizontal="center" vertical="center"/>
    </xf>
    <xf numFmtId="0" fontId="11" fillId="0" borderId="44" xfId="2" applyFont="1" applyFill="1" applyBorder="1" applyAlignment="1">
      <alignment vertical="center" wrapText="1"/>
    </xf>
    <xf numFmtId="0" fontId="7" fillId="0" borderId="44" xfId="0" applyFont="1" applyFill="1" applyBorder="1" applyAlignment="1">
      <alignment vertical="top" wrapText="1"/>
    </xf>
    <xf numFmtId="3" fontId="11" fillId="0" borderId="44" xfId="1" applyNumberFormat="1" applyFont="1" applyFill="1" applyBorder="1" applyAlignment="1">
      <alignment horizontal="left" vertical="center" wrapText="1"/>
    </xf>
    <xf numFmtId="0" fontId="2" fillId="0" borderId="44" xfId="0" applyFont="1" applyBorder="1" applyAlignment="1">
      <alignment horizontal="center" vertical="center"/>
    </xf>
    <xf numFmtId="0" fontId="2" fillId="0" borderId="44"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48" xfId="0" applyFont="1" applyBorder="1" applyAlignment="1">
      <alignment horizontal="center" vertical="center"/>
    </xf>
    <xf numFmtId="0" fontId="2" fillId="0" borderId="48" xfId="0" applyFont="1" applyFill="1" applyBorder="1" applyAlignment="1">
      <alignment horizontal="center" vertical="center" wrapText="1"/>
    </xf>
    <xf numFmtId="0" fontId="63" fillId="0" borderId="44" xfId="0" applyFont="1" applyBorder="1" applyAlignment="1">
      <alignment horizontal="center" vertical="center" wrapText="1"/>
    </xf>
    <xf numFmtId="169" fontId="63" fillId="0" borderId="44" xfId="0" applyNumberFormat="1" applyFont="1" applyBorder="1" applyAlignment="1">
      <alignment horizontal="center" vertical="center"/>
    </xf>
    <xf numFmtId="0" fontId="63" fillId="0" borderId="44" xfId="0" applyFont="1" applyBorder="1" applyAlignment="1">
      <alignment horizontal="center" vertical="center"/>
    </xf>
    <xf numFmtId="0" fontId="63" fillId="0" borderId="48" xfId="0" applyFont="1" applyBorder="1" applyAlignment="1">
      <alignment horizontal="center" vertical="center"/>
    </xf>
    <xf numFmtId="0" fontId="63" fillId="0" borderId="48" xfId="0" applyFont="1" applyBorder="1" applyAlignment="1">
      <alignment horizontal="center" vertical="center" wrapText="1"/>
    </xf>
    <xf numFmtId="175" fontId="63" fillId="0" borderId="48" xfId="0" applyNumberFormat="1" applyFont="1" applyBorder="1" applyAlignment="1">
      <alignment horizontal="center" vertical="center"/>
    </xf>
    <xf numFmtId="0" fontId="2" fillId="0" borderId="48" xfId="0" applyFont="1" applyBorder="1" applyAlignment="1">
      <alignment horizontal="center" vertical="center" wrapText="1"/>
    </xf>
    <xf numFmtId="176" fontId="57" fillId="0" borderId="44" xfId="0" applyNumberFormat="1" applyFont="1" applyFill="1" applyBorder="1" applyAlignment="1">
      <alignment horizontal="center" vertical="center"/>
    </xf>
    <xf numFmtId="0" fontId="63" fillId="25" borderId="44" xfId="0" applyFont="1" applyFill="1" applyBorder="1" applyAlignment="1">
      <alignment wrapText="1"/>
    </xf>
    <xf numFmtId="0" fontId="63" fillId="25" borderId="44" xfId="0" applyFont="1" applyFill="1" applyBorder="1" applyAlignment="1">
      <alignment horizontal="center" vertical="center"/>
    </xf>
    <xf numFmtId="176" fontId="63" fillId="25" borderId="44" xfId="0" applyNumberFormat="1" applyFont="1" applyFill="1" applyBorder="1" applyAlignment="1">
      <alignment horizontal="center" vertical="center"/>
    </xf>
    <xf numFmtId="0" fontId="63" fillId="25" borderId="48" xfId="0" applyFont="1" applyFill="1" applyBorder="1" applyAlignment="1">
      <alignment horizontal="center" vertical="center"/>
    </xf>
    <xf numFmtId="0" fontId="63" fillId="25" borderId="48" xfId="0" applyFont="1" applyFill="1" applyBorder="1" applyAlignment="1">
      <alignment horizontal="center" vertical="center" wrapText="1"/>
    </xf>
    <xf numFmtId="176" fontId="63" fillId="25" borderId="48" xfId="0" applyNumberFormat="1" applyFont="1" applyFill="1" applyBorder="1" applyAlignment="1">
      <alignment horizontal="center" vertical="center"/>
    </xf>
    <xf numFmtId="176" fontId="63" fillId="25" borderId="48" xfId="0" applyNumberFormat="1" applyFont="1" applyFill="1" applyBorder="1" applyAlignment="1">
      <alignment horizontal="center" vertical="center" wrapText="1"/>
    </xf>
    <xf numFmtId="176" fontId="57" fillId="25" borderId="48" xfId="0" applyNumberFormat="1" applyFont="1" applyFill="1" applyBorder="1" applyAlignment="1">
      <alignment horizontal="center" vertical="center"/>
    </xf>
    <xf numFmtId="0" fontId="40" fillId="25" borderId="44" xfId="0" applyFont="1" applyFill="1" applyBorder="1" applyAlignment="1">
      <alignment vertical="center" wrapText="1"/>
    </xf>
    <xf numFmtId="0" fontId="63" fillId="25" borderId="50" xfId="0" applyFont="1" applyFill="1" applyBorder="1" applyAlignment="1">
      <alignment horizontal="center" vertical="center"/>
    </xf>
    <xf numFmtId="0" fontId="40" fillId="25" borderId="44" xfId="0" applyFont="1" applyFill="1" applyBorder="1" applyAlignment="1">
      <alignment vertical="center"/>
    </xf>
    <xf numFmtId="0" fontId="64" fillId="25" borderId="48" xfId="0" applyFont="1" applyFill="1" applyBorder="1" applyAlignment="1">
      <alignment horizontal="left" vertical="center" wrapText="1"/>
    </xf>
    <xf numFmtId="0" fontId="2" fillId="0" borderId="48" xfId="0" applyFont="1" applyFill="1" applyBorder="1" applyAlignment="1">
      <alignment horizontal="center" vertical="center"/>
    </xf>
    <xf numFmtId="0" fontId="0" fillId="0" borderId="48" xfId="0" applyFont="1" applyFill="1" applyBorder="1" applyAlignment="1">
      <alignment horizontal="left" vertical="center" wrapText="1"/>
    </xf>
    <xf numFmtId="176" fontId="63" fillId="0" borderId="44" xfId="0" applyNumberFormat="1" applyFont="1" applyFill="1" applyBorder="1" applyAlignment="1">
      <alignment horizontal="center" vertical="center"/>
    </xf>
    <xf numFmtId="176" fontId="2" fillId="0" borderId="48" xfId="0" applyNumberFormat="1" applyFont="1" applyFill="1" applyBorder="1" applyAlignment="1">
      <alignment horizontal="center" vertical="center" wrapText="1"/>
    </xf>
    <xf numFmtId="0" fontId="63" fillId="25" borderId="44" xfId="0" applyFont="1" applyFill="1" applyBorder="1" applyAlignment="1">
      <alignment horizontal="center" vertical="center" wrapText="1"/>
    </xf>
    <xf numFmtId="176" fontId="63" fillId="25" borderId="44" xfId="0" applyNumberFormat="1" applyFont="1" applyFill="1" applyBorder="1" applyAlignment="1">
      <alignment horizontal="center" vertical="center" wrapText="1"/>
    </xf>
    <xf numFmtId="176" fontId="57" fillId="25" borderId="44" xfId="0" applyNumberFormat="1" applyFont="1" applyFill="1" applyBorder="1" applyAlignment="1">
      <alignment horizontal="center" vertical="center"/>
    </xf>
    <xf numFmtId="0" fontId="0" fillId="0" borderId="44" xfId="0" applyBorder="1"/>
    <xf numFmtId="177" fontId="63" fillId="25" borderId="44" xfId="0" applyNumberFormat="1" applyFont="1" applyFill="1" applyBorder="1" applyAlignment="1">
      <alignment horizontal="center" vertical="center"/>
    </xf>
    <xf numFmtId="177" fontId="65" fillId="25" borderId="44" xfId="0" applyNumberFormat="1" applyFont="1" applyFill="1" applyBorder="1" applyAlignment="1">
      <alignment horizontal="center" vertical="center" wrapText="1"/>
    </xf>
    <xf numFmtId="0" fontId="64" fillId="25" borderId="48" xfId="0" applyFont="1" applyFill="1" applyBorder="1" applyAlignment="1">
      <alignment horizontal="center" vertical="center" wrapText="1"/>
    </xf>
    <xf numFmtId="0" fontId="42" fillId="0" borderId="48" xfId="2" applyFont="1" applyFill="1" applyBorder="1" applyAlignment="1">
      <alignment horizontal="center" vertical="center" wrapText="1"/>
    </xf>
    <xf numFmtId="0" fontId="11" fillId="0" borderId="48" xfId="2" applyFont="1" applyFill="1" applyBorder="1" applyAlignment="1">
      <alignment horizontal="center" vertical="center" wrapText="1"/>
    </xf>
    <xf numFmtId="0" fontId="42" fillId="0" borderId="44" xfId="2" applyFont="1" applyFill="1" applyBorder="1" applyAlignment="1">
      <alignment horizontal="center" vertical="center" textRotation="90" wrapText="1"/>
    </xf>
    <xf numFmtId="0" fontId="42" fillId="0" borderId="44" xfId="2" applyFont="1" applyFill="1" applyBorder="1" applyAlignment="1">
      <alignment horizontal="center" vertical="center" wrapText="1"/>
    </xf>
    <xf numFmtId="49" fontId="42" fillId="0" borderId="44" xfId="2" applyNumberFormat="1" applyFont="1" applyFill="1" applyBorder="1" applyAlignment="1">
      <alignment horizontal="center" vertical="center" wrapText="1"/>
    </xf>
    <xf numFmtId="0" fontId="42" fillId="0" borderId="44" xfId="2" applyFont="1" applyFill="1" applyBorder="1" applyAlignment="1">
      <alignment horizontal="left" vertical="center" wrapText="1"/>
    </xf>
    <xf numFmtId="174" fontId="42" fillId="0" borderId="44" xfId="2" applyNumberFormat="1" applyFont="1" applyFill="1" applyBorder="1" applyAlignment="1">
      <alignment horizontal="center" vertical="center" wrapText="1"/>
    </xf>
    <xf numFmtId="49" fontId="11" fillId="0" borderId="44" xfId="2" applyNumberFormat="1" applyFont="1" applyFill="1" applyBorder="1" applyAlignment="1">
      <alignment horizontal="center" vertical="center" wrapText="1"/>
    </xf>
    <xf numFmtId="0" fontId="11" fillId="0" borderId="44" xfId="2" applyFont="1" applyFill="1" applyBorder="1" applyAlignment="1">
      <alignment horizontal="left" vertical="center" wrapText="1"/>
    </xf>
    <xf numFmtId="174" fontId="42" fillId="0" borderId="44" xfId="2" applyNumberFormat="1" applyFont="1" applyBorder="1" applyAlignment="1">
      <alignment horizontal="center" vertical="center"/>
    </xf>
    <xf numFmtId="174" fontId="11" fillId="0" borderId="44" xfId="2" applyNumberFormat="1" applyFont="1" applyFill="1" applyBorder="1" applyAlignment="1">
      <alignment horizontal="center" vertical="center" wrapText="1"/>
    </xf>
    <xf numFmtId="174" fontId="11" fillId="0" borderId="44" xfId="0" applyNumberFormat="1" applyFont="1" applyFill="1" applyBorder="1" applyAlignment="1">
      <alignment horizontal="center" vertical="center"/>
    </xf>
    <xf numFmtId="174" fontId="42" fillId="0" borderId="44" xfId="0" applyNumberFormat="1" applyFont="1" applyFill="1" applyBorder="1" applyAlignment="1">
      <alignment horizontal="center" vertical="center"/>
    </xf>
    <xf numFmtId="0" fontId="46" fillId="0" borderId="44" xfId="45" applyFont="1" applyFill="1" applyBorder="1" applyAlignment="1">
      <alignment horizontal="left" vertical="center" wrapText="1"/>
    </xf>
    <xf numFmtId="0" fontId="43" fillId="0" borderId="44" xfId="45" applyFont="1" applyFill="1" applyBorder="1" applyAlignment="1">
      <alignment horizontal="left" vertical="center" wrapText="1"/>
    </xf>
    <xf numFmtId="1" fontId="37"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2"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0" fontId="40" fillId="0" borderId="25" xfId="2" applyFont="1" applyFill="1" applyBorder="1" applyAlignment="1">
      <alignment horizontal="left" vertical="center" wrapText="1"/>
    </xf>
    <xf numFmtId="0" fontId="40" fillId="0" borderId="25" xfId="2" applyFont="1" applyFill="1" applyBorder="1" applyAlignment="1">
      <alignment horizontal="left"/>
    </xf>
    <xf numFmtId="0" fontId="40" fillId="0" borderId="24" xfId="2" applyFont="1" applyFill="1" applyBorder="1" applyAlignment="1">
      <alignment horizontal="left" vertical="center"/>
    </xf>
    <xf numFmtId="0" fontId="40" fillId="0" borderId="27" xfId="2" applyFont="1" applyFill="1" applyBorder="1" applyAlignment="1">
      <alignment horizontal="left" vertical="center" wrapText="1"/>
    </xf>
    <xf numFmtId="4" fontId="40" fillId="0" borderId="27" xfId="2" applyNumberFormat="1" applyFont="1" applyFill="1" applyBorder="1" applyAlignment="1">
      <alignment horizontal="left" vertical="center" wrapText="1"/>
    </xf>
    <xf numFmtId="0" fontId="40" fillId="25" borderId="25" xfId="2" applyFont="1" applyFill="1" applyBorder="1" applyAlignment="1">
      <alignment horizontal="left" vertical="top" wrapText="1"/>
    </xf>
    <xf numFmtId="14" fontId="11" fillId="25" borderId="44" xfId="74" applyNumberFormat="1" applyFont="1" applyFill="1" applyBorder="1" applyAlignment="1">
      <alignment horizontal="center" vertical="center" wrapText="1" shrinkToFit="1"/>
    </xf>
    <xf numFmtId="174" fontId="42" fillId="25" borderId="44" xfId="2" applyNumberFormat="1" applyFont="1" applyFill="1" applyBorder="1" applyAlignment="1">
      <alignment horizontal="center" vertical="center" wrapText="1"/>
    </xf>
    <xf numFmtId="17" fontId="37"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wrapText="1"/>
    </xf>
    <xf numFmtId="0" fontId="11" fillId="0" borderId="44" xfId="2" applyFont="1" applyFill="1" applyBorder="1" applyAlignment="1">
      <alignment horizontal="center" vertical="center" wrapText="1"/>
    </xf>
    <xf numFmtId="9" fontId="11" fillId="0" borderId="44" xfId="74" applyNumberFormat="1" applyFont="1" applyFill="1" applyBorder="1" applyAlignment="1">
      <alignment horizontal="center" vertical="center" wrapText="1"/>
    </xf>
    <xf numFmtId="9" fontId="11" fillId="25" borderId="44" xfId="74" applyNumberFormat="1" applyFont="1" applyFill="1" applyBorder="1" applyAlignment="1">
      <alignment horizontal="center" vertical="center" wrapText="1"/>
    </xf>
    <xf numFmtId="0" fontId="44" fillId="0" borderId="0" xfId="62" applyFont="1" applyFill="1"/>
    <xf numFmtId="0" fontId="44" fillId="0" borderId="0" xfId="62" applyFont="1" applyFill="1" applyBorder="1"/>
    <xf numFmtId="0" fontId="66" fillId="0" borderId="0" xfId="1" applyFont="1" applyFill="1" applyAlignment="1">
      <alignment horizontal="left" vertical="center"/>
    </xf>
    <xf numFmtId="0" fontId="48" fillId="0" borderId="0" xfId="1" applyFont="1" applyFill="1" applyAlignment="1">
      <alignment vertical="center"/>
    </xf>
    <xf numFmtId="0" fontId="48" fillId="0" borderId="0" xfId="1" applyFont="1" applyFill="1" applyAlignment="1">
      <alignment horizontal="center" vertical="center"/>
    </xf>
    <xf numFmtId="0" fontId="61"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61" fillId="0" borderId="0" xfId="1" applyFont="1" applyFill="1" applyAlignment="1">
      <alignment vertical="center" wrapText="1"/>
    </xf>
    <xf numFmtId="0" fontId="12" fillId="0" borderId="0" xfId="1" applyFont="1" applyFill="1" applyAlignment="1">
      <alignment horizontal="center" vertical="center"/>
    </xf>
    <xf numFmtId="0" fontId="67" fillId="0" borderId="0" xfId="1" applyFont="1" applyFill="1"/>
    <xf numFmtId="0" fontId="58" fillId="0" borderId="0" xfId="1" applyFont="1" applyFill="1" applyAlignment="1">
      <alignment vertical="center"/>
    </xf>
    <xf numFmtId="0" fontId="58" fillId="0" borderId="0" xfId="1" applyFont="1" applyFill="1" applyAlignment="1">
      <alignment horizontal="center" vertical="center"/>
    </xf>
    <xf numFmtId="0" fontId="41" fillId="0" borderId="0" xfId="67" applyFont="1" applyFill="1" applyAlignment="1">
      <alignment vertical="center" wrapText="1"/>
    </xf>
    <xf numFmtId="0" fontId="11" fillId="0" borderId="0" xfId="67" applyFont="1" applyFill="1" applyAlignment="1">
      <alignment vertical="center"/>
    </xf>
    <xf numFmtId="0" fontId="41" fillId="0" borderId="0" xfId="67" applyFont="1" applyFill="1" applyAlignment="1">
      <alignment vertical="center"/>
    </xf>
    <xf numFmtId="0" fontId="38" fillId="0" borderId="0" xfId="67" applyFont="1" applyFill="1" applyBorder="1" applyAlignment="1">
      <alignment horizontal="center" vertical="center"/>
    </xf>
    <xf numFmtId="0" fontId="7" fillId="0" borderId="0" xfId="67" applyFont="1" applyFill="1" applyBorder="1" applyAlignment="1">
      <alignment vertical="center"/>
    </xf>
    <xf numFmtId="0" fontId="68" fillId="0" borderId="0" xfId="67" applyFont="1" applyFill="1" applyBorder="1" applyAlignment="1">
      <alignment horizontal="left" vertical="center"/>
    </xf>
    <xf numFmtId="0" fontId="56" fillId="0" borderId="0" xfId="67" applyFont="1" applyFill="1" applyBorder="1" applyAlignment="1">
      <alignment vertical="center"/>
    </xf>
    <xf numFmtId="0" fontId="44" fillId="0" borderId="0" xfId="0" applyFont="1" applyFill="1"/>
    <xf numFmtId="0" fontId="44" fillId="0" borderId="0" xfId="0" applyFont="1" applyFill="1" applyBorder="1"/>
    <xf numFmtId="0" fontId="7" fillId="0" borderId="53" xfId="67" applyFont="1" applyFill="1" applyBorder="1" applyAlignment="1">
      <alignment vertical="center"/>
    </xf>
    <xf numFmtId="3" fontId="36" fillId="0" borderId="32" xfId="67" applyNumberFormat="1" applyFont="1" applyFill="1" applyBorder="1" applyAlignment="1">
      <alignment vertical="center"/>
    </xf>
    <xf numFmtId="0" fontId="7" fillId="0" borderId="54" xfId="67" applyFont="1" applyFill="1" applyBorder="1" applyAlignment="1">
      <alignment vertical="center"/>
    </xf>
    <xf numFmtId="3" fontId="40" fillId="0" borderId="51" xfId="77" applyNumberFormat="1" applyFont="1" applyFill="1" applyBorder="1" applyAlignment="1">
      <alignment vertical="center"/>
    </xf>
    <xf numFmtId="0" fontId="38" fillId="0" borderId="0" xfId="67" applyFont="1" applyFill="1" applyBorder="1" applyAlignment="1">
      <alignment vertical="center"/>
    </xf>
    <xf numFmtId="0" fontId="7" fillId="0" borderId="55" xfId="67" applyFont="1" applyFill="1" applyBorder="1" applyAlignment="1">
      <alignment vertical="center"/>
    </xf>
    <xf numFmtId="3" fontId="40" fillId="0" borderId="34" xfId="77" applyNumberFormat="1" applyFont="1" applyFill="1" applyBorder="1" applyAlignment="1">
      <alignment vertical="center"/>
    </xf>
    <xf numFmtId="4" fontId="45" fillId="0" borderId="44" xfId="77" applyNumberFormat="1" applyFont="1" applyFill="1" applyBorder="1" applyAlignment="1">
      <alignment horizontal="center" vertical="center"/>
    </xf>
    <xf numFmtId="4" fontId="69" fillId="0" borderId="0" xfId="67" applyNumberFormat="1" applyFont="1" applyFill="1" applyBorder="1" applyAlignment="1">
      <alignment horizontal="center" vertical="center"/>
    </xf>
    <xf numFmtId="3" fontId="36" fillId="0" borderId="51" xfId="67" applyNumberFormat="1" applyFont="1" applyFill="1" applyBorder="1" applyAlignment="1">
      <alignment vertical="center"/>
    </xf>
    <xf numFmtId="3" fontId="45" fillId="0" borderId="44" xfId="77" applyNumberFormat="1" applyFont="1" applyFill="1" applyBorder="1" applyAlignment="1">
      <alignment horizontal="center" vertical="center"/>
    </xf>
    <xf numFmtId="3" fontId="69" fillId="0" borderId="0" xfId="67" applyNumberFormat="1" applyFont="1" applyFill="1" applyBorder="1" applyAlignment="1">
      <alignment horizontal="center" vertical="center"/>
    </xf>
    <xf numFmtId="0" fontId="56" fillId="0" borderId="44" xfId="67" applyFont="1" applyFill="1" applyBorder="1" applyAlignment="1">
      <alignment horizontal="center" vertical="center"/>
    </xf>
    <xf numFmtId="0" fontId="69" fillId="0" borderId="0" xfId="67" applyFont="1" applyFill="1" applyBorder="1" applyAlignment="1">
      <alignment horizontal="center" vertical="center"/>
    </xf>
    <xf numFmtId="0" fontId="7" fillId="0" borderId="56" xfId="67" applyFont="1" applyFill="1" applyBorder="1" applyAlignment="1">
      <alignment vertical="center"/>
    </xf>
    <xf numFmtId="10" fontId="36" fillId="0" borderId="34" xfId="67" applyNumberFormat="1" applyFont="1" applyFill="1" applyBorder="1" applyAlignment="1">
      <alignment vertical="center"/>
    </xf>
    <xf numFmtId="9" fontId="36" fillId="0" borderId="52" xfId="67" applyNumberFormat="1" applyFont="1" applyFill="1" applyBorder="1" applyAlignment="1">
      <alignment vertical="center"/>
    </xf>
    <xf numFmtId="0" fontId="7" fillId="0" borderId="57" xfId="67" applyFont="1" applyFill="1" applyBorder="1" applyAlignment="1">
      <alignment vertical="center"/>
    </xf>
    <xf numFmtId="3" fontId="40" fillId="0" borderId="31" xfId="77" applyNumberFormat="1" applyFont="1" applyFill="1" applyBorder="1" applyAlignment="1">
      <alignment vertical="center"/>
    </xf>
    <xf numFmtId="0" fontId="7" fillId="0" borderId="58" xfId="67" applyFont="1" applyFill="1" applyBorder="1" applyAlignment="1">
      <alignment vertical="center"/>
    </xf>
    <xf numFmtId="10" fontId="40" fillId="0" borderId="35" xfId="77" applyNumberFormat="1" applyFont="1" applyFill="1" applyBorder="1" applyAlignment="1">
      <alignment vertical="center"/>
    </xf>
    <xf numFmtId="10" fontId="40" fillId="0" borderId="33" xfId="77" applyNumberFormat="1" applyFont="1" applyFill="1" applyBorder="1" applyAlignment="1">
      <alignment vertical="center"/>
    </xf>
    <xf numFmtId="0" fontId="7" fillId="0" borderId="59" xfId="67" applyFont="1" applyFill="1" applyBorder="1" applyAlignment="1">
      <alignment vertical="center"/>
    </xf>
    <xf numFmtId="0" fontId="70" fillId="0" borderId="0" xfId="67" applyFont="1" applyFill="1" applyBorder="1" applyAlignment="1">
      <alignment vertical="center"/>
    </xf>
    <xf numFmtId="0" fontId="7" fillId="0" borderId="60" xfId="67" applyFont="1" applyFill="1" applyBorder="1" applyAlignment="1">
      <alignment horizontal="left" vertical="center"/>
    </xf>
    <xf numFmtId="1" fontId="7" fillId="0" borderId="23" xfId="67" applyNumberFormat="1" applyFont="1" applyFill="1" applyBorder="1" applyAlignment="1">
      <alignment horizontal="center" vertical="center"/>
    </xf>
    <xf numFmtId="0" fontId="7" fillId="0" borderId="61" xfId="67" applyFont="1" applyFill="1" applyBorder="1" applyAlignment="1">
      <alignment vertical="center"/>
    </xf>
    <xf numFmtId="10" fontId="36" fillId="0" borderId="44" xfId="67" applyNumberFormat="1" applyFont="1" applyFill="1" applyBorder="1" applyAlignment="1">
      <alignment vertical="center"/>
    </xf>
    <xf numFmtId="0" fontId="7" fillId="0" borderId="62" xfId="67" applyFont="1" applyFill="1" applyBorder="1" applyAlignment="1">
      <alignment vertical="center"/>
    </xf>
    <xf numFmtId="43" fontId="36" fillId="0" borderId="22" xfId="76" applyFont="1" applyFill="1" applyBorder="1" applyAlignment="1">
      <alignment vertical="center"/>
    </xf>
    <xf numFmtId="3" fontId="36" fillId="0" borderId="22" xfId="67" applyNumberFormat="1" applyFont="1" applyFill="1" applyBorder="1" applyAlignment="1">
      <alignment vertical="center"/>
    </xf>
    <xf numFmtId="0" fontId="7" fillId="0" borderId="63" xfId="67" applyFont="1" applyFill="1" applyBorder="1" applyAlignment="1">
      <alignment vertical="center"/>
    </xf>
    <xf numFmtId="0" fontId="57" fillId="0" borderId="0" xfId="0" applyFont="1" applyFill="1"/>
    <xf numFmtId="0" fontId="38" fillId="0" borderId="60" xfId="67" applyFont="1" applyFill="1" applyBorder="1" applyAlignment="1">
      <alignment vertical="center"/>
    </xf>
    <xf numFmtId="43" fontId="36" fillId="0" borderId="44" xfId="76" applyFont="1" applyFill="1" applyBorder="1" applyAlignment="1">
      <alignment vertical="center"/>
    </xf>
    <xf numFmtId="3" fontId="70" fillId="0" borderId="0" xfId="67" applyNumberFormat="1" applyFont="1" applyFill="1" applyBorder="1" applyAlignment="1">
      <alignment horizontal="center" vertical="center"/>
    </xf>
    <xf numFmtId="0" fontId="38" fillId="0" borderId="61" xfId="67" applyFont="1" applyFill="1" applyBorder="1" applyAlignment="1">
      <alignment vertical="center"/>
    </xf>
    <xf numFmtId="43" fontId="38" fillId="0" borderId="44" xfId="76" applyFont="1" applyFill="1" applyBorder="1" applyAlignment="1">
      <alignment vertical="center"/>
    </xf>
    <xf numFmtId="3" fontId="38" fillId="0" borderId="44" xfId="67" applyNumberFormat="1" applyFont="1" applyFill="1" applyBorder="1" applyAlignment="1">
      <alignment vertical="center"/>
    </xf>
    <xf numFmtId="179" fontId="40" fillId="0" borderId="44" xfId="78" applyNumberFormat="1" applyFont="1" applyFill="1" applyBorder="1" applyAlignment="1">
      <alignment horizontal="center" vertical="center"/>
    </xf>
    <xf numFmtId="0" fontId="7" fillId="0" borderId="61" xfId="67" applyFont="1" applyFill="1" applyBorder="1" applyAlignment="1">
      <alignment horizontal="left" vertical="center"/>
    </xf>
    <xf numFmtId="3" fontId="36" fillId="0" borderId="44" xfId="67" applyNumberFormat="1" applyFont="1" applyFill="1" applyBorder="1" applyAlignment="1">
      <alignment vertical="center"/>
    </xf>
    <xf numFmtId="179" fontId="40" fillId="0" borderId="44" xfId="78" applyNumberFormat="1" applyFont="1" applyFill="1" applyBorder="1" applyAlignment="1">
      <alignment horizontal="center"/>
    </xf>
    <xf numFmtId="165" fontId="36" fillId="0" borderId="44" xfId="58" applyFont="1" applyFill="1" applyBorder="1" applyAlignment="1">
      <alignment vertical="center"/>
    </xf>
    <xf numFmtId="165" fontId="36" fillId="0" borderId="45" xfId="58" applyFont="1" applyFill="1" applyBorder="1" applyAlignment="1">
      <alignment vertical="center"/>
    </xf>
    <xf numFmtId="0" fontId="38" fillId="0" borderId="61" xfId="67" applyFont="1" applyFill="1" applyBorder="1" applyAlignment="1">
      <alignment horizontal="left" vertical="center"/>
    </xf>
    <xf numFmtId="179" fontId="41" fillId="0" borderId="44" xfId="78" applyNumberFormat="1" applyFont="1" applyFill="1" applyBorder="1" applyAlignment="1">
      <alignment horizontal="center" vertical="center"/>
    </xf>
    <xf numFmtId="0" fontId="38" fillId="0" borderId="62" xfId="67" applyFont="1" applyFill="1" applyBorder="1" applyAlignment="1">
      <alignment horizontal="left" vertical="center"/>
    </xf>
    <xf numFmtId="179" fontId="41" fillId="0" borderId="22" xfId="78" applyNumberFormat="1" applyFont="1" applyFill="1" applyBorder="1" applyAlignment="1">
      <alignment horizontal="center" vertical="center"/>
    </xf>
    <xf numFmtId="168" fontId="71" fillId="0" borderId="0" xfId="67" applyNumberFormat="1" applyFont="1" applyFill="1" applyBorder="1" applyAlignment="1">
      <alignment horizontal="center" vertical="center"/>
    </xf>
    <xf numFmtId="3" fontId="40" fillId="0" borderId="44" xfId="67" applyNumberFormat="1" applyFont="1" applyFill="1" applyBorder="1" applyAlignment="1">
      <alignment vertical="center"/>
    </xf>
    <xf numFmtId="165" fontId="40" fillId="0" borderId="44" xfId="58" applyFont="1" applyFill="1" applyBorder="1" applyAlignment="1">
      <alignment vertical="center"/>
    </xf>
    <xf numFmtId="0" fontId="7" fillId="0" borderId="61" xfId="67" applyFont="1" applyFill="1" applyBorder="1" applyAlignment="1">
      <alignment horizontal="left" vertical="center" wrapText="1"/>
    </xf>
    <xf numFmtId="180" fontId="40" fillId="0" borderId="44" xfId="78" applyNumberFormat="1" applyFont="1" applyFill="1" applyBorder="1" applyAlignment="1">
      <alignment horizontal="center"/>
    </xf>
    <xf numFmtId="171" fontId="41" fillId="0" borderId="44" xfId="71" applyNumberFormat="1" applyFont="1" applyFill="1" applyBorder="1" applyAlignment="1">
      <alignment horizontal="center" vertical="center"/>
    </xf>
    <xf numFmtId="43" fontId="41" fillId="0" borderId="44" xfId="78" applyNumberFormat="1" applyFont="1" applyFill="1" applyBorder="1" applyAlignment="1">
      <alignment horizontal="center" vertical="center"/>
    </xf>
    <xf numFmtId="0" fontId="38" fillId="0" borderId="62" xfId="67" applyFont="1" applyFill="1" applyBorder="1" applyAlignment="1">
      <alignment vertical="center"/>
    </xf>
    <xf numFmtId="43" fontId="41" fillId="0" borderId="22" xfId="78" applyNumberFormat="1" applyFont="1" applyFill="1" applyBorder="1" applyAlignment="1">
      <alignment horizontal="center" vertical="center"/>
    </xf>
    <xf numFmtId="0" fontId="7" fillId="0" borderId="64" xfId="67" applyFont="1" applyFill="1" applyBorder="1" applyAlignment="1">
      <alignment vertical="center"/>
    </xf>
    <xf numFmtId="0" fontId="7" fillId="0" borderId="0" xfId="0" applyFont="1" applyFill="1" applyBorder="1" applyAlignment="1">
      <alignment vertical="center" wrapText="1"/>
    </xf>
    <xf numFmtId="172" fontId="11" fillId="0" borderId="0" xfId="67" applyNumberFormat="1" applyFont="1" applyFill="1" applyAlignment="1">
      <alignment vertical="center"/>
    </xf>
    <xf numFmtId="168" fontId="37" fillId="0" borderId="44" xfId="49" applyNumberFormat="1" applyFont="1" applyBorder="1" applyAlignment="1">
      <alignment horizontal="center" vertical="center" wrapText="1"/>
    </xf>
    <xf numFmtId="1" fontId="37" fillId="0" borderId="44" xfId="49" applyNumberFormat="1" applyFont="1" applyBorder="1" applyAlignment="1">
      <alignment horizontal="center" vertical="center" wrapText="1"/>
    </xf>
    <xf numFmtId="14" fontId="37" fillId="0" borderId="44" xfId="49" applyNumberFormat="1" applyFont="1" applyBorder="1" applyAlignment="1">
      <alignment horizontal="center" vertical="center" wrapText="1"/>
    </xf>
    <xf numFmtId="0" fontId="11" fillId="25" borderId="44" xfId="2" applyFont="1" applyFill="1" applyBorder="1" applyAlignment="1">
      <alignment horizontal="center" vertical="center" wrapText="1"/>
    </xf>
    <xf numFmtId="14" fontId="11" fillId="25" borderId="44" xfId="2" applyNumberFormat="1" applyFont="1" applyFill="1" applyBorder="1" applyAlignment="1">
      <alignment horizontal="center" vertical="center" wrapText="1"/>
    </xf>
    <xf numFmtId="14" fontId="11" fillId="25" borderId="44" xfId="2" applyNumberFormat="1" applyFont="1" applyFill="1" applyBorder="1" applyAlignment="1">
      <alignment horizontal="center" vertical="center"/>
    </xf>
    <xf numFmtId="14" fontId="11" fillId="25" borderId="44" xfId="75" applyNumberFormat="1" applyFont="1" applyFill="1" applyBorder="1" applyAlignment="1">
      <alignment horizontal="center" vertical="center" wrapText="1"/>
    </xf>
    <xf numFmtId="0" fontId="40" fillId="26" borderId="24" xfId="2" applyFont="1" applyFill="1" applyBorder="1" applyAlignment="1">
      <alignment horizontal="justify" vertical="top" wrapText="1"/>
    </xf>
    <xf numFmtId="2" fontId="40" fillId="26" borderId="27" xfId="2" applyNumberFormat="1" applyFont="1" applyFill="1" applyBorder="1" applyAlignment="1">
      <alignment horizontal="left" vertical="center" wrapText="1"/>
    </xf>
    <xf numFmtId="17" fontId="37" fillId="0" borderId="44" xfId="49" applyNumberFormat="1" applyFont="1" applyBorder="1" applyAlignment="1">
      <alignment horizontal="center" vertical="center" wrapText="1"/>
    </xf>
    <xf numFmtId="0" fontId="38" fillId="0" borderId="0" xfId="49" applyFont="1"/>
    <xf numFmtId="168" fontId="38" fillId="0" borderId="0" xfId="49" applyNumberFormat="1" applyFont="1"/>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49" xfId="62" applyFont="1" applyBorder="1" applyAlignment="1">
      <alignment horizontal="center" vertical="center" wrapText="1"/>
    </xf>
    <xf numFmtId="0" fontId="42" fillId="0" borderId="50" xfId="62" applyFont="1" applyBorder="1" applyAlignment="1">
      <alignment horizontal="center" vertical="center" wrapText="1"/>
    </xf>
    <xf numFmtId="0" fontId="42" fillId="0" borderId="48" xfId="62" applyFont="1" applyBorder="1" applyAlignment="1">
      <alignment horizontal="center" vertical="center" wrapText="1"/>
    </xf>
    <xf numFmtId="0" fontId="45" fillId="0" borderId="44" xfId="62" applyFont="1" applyFill="1" applyBorder="1" applyAlignment="1">
      <alignment horizontal="center" vertical="center"/>
    </xf>
    <xf numFmtId="0" fontId="45" fillId="0" borderId="47" xfId="62" applyFont="1" applyFill="1" applyBorder="1" applyAlignment="1">
      <alignment horizontal="center" vertical="center"/>
    </xf>
    <xf numFmtId="0" fontId="45" fillId="0" borderId="44" xfId="62" applyFont="1" applyFill="1" applyBorder="1" applyAlignment="1">
      <alignment horizontal="left" vertical="center" wrapText="1"/>
    </xf>
    <xf numFmtId="0" fontId="11" fillId="0" borderId="0" xfId="62" applyFont="1" applyFill="1" applyAlignment="1">
      <alignment horizontal="left"/>
    </xf>
    <xf numFmtId="14" fontId="45" fillId="0" borderId="44" xfId="62" applyNumberFormat="1" applyFont="1" applyFill="1" applyBorder="1" applyAlignment="1">
      <alignment horizontal="center" vertical="center" wrapText="1"/>
    </xf>
    <xf numFmtId="0" fontId="45" fillId="0" borderId="44" xfId="62" applyFont="1" applyFill="1" applyBorder="1" applyAlignment="1">
      <alignment horizontal="center" vertical="center" wrapText="1"/>
    </xf>
    <xf numFmtId="0" fontId="45" fillId="0" borderId="47" xfId="62" applyFont="1" applyFill="1" applyBorder="1" applyAlignment="1">
      <alignment horizontal="center" vertical="center" wrapText="1"/>
    </xf>
    <xf numFmtId="0" fontId="11" fillId="25" borderId="44" xfId="2" applyFont="1" applyFill="1" applyBorder="1"/>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0" fontId="11" fillId="0" borderId="0" xfId="62" applyFont="1" applyFill="1" applyAlignment="1">
      <alignment horizontal="center"/>
    </xf>
    <xf numFmtId="0" fontId="11" fillId="0" borderId="0" xfId="62" applyFont="1" applyAlignment="1">
      <alignment horizontal="center" wrapText="1"/>
    </xf>
    <xf numFmtId="0" fontId="46" fillId="27" borderId="44" xfId="0" applyFont="1" applyFill="1" applyBorder="1" applyAlignment="1">
      <alignment horizontal="center" vertical="center" wrapText="1"/>
    </xf>
    <xf numFmtId="0" fontId="11" fillId="0" borderId="44" xfId="2" applyFont="1" applyFill="1" applyBorder="1" applyAlignment="1">
      <alignment horizontal="center" vertical="center"/>
    </xf>
    <xf numFmtId="0" fontId="41" fillId="0" borderId="24" xfId="2" applyFont="1" applyFill="1" applyBorder="1" applyAlignment="1">
      <alignment horizontal="justify" vertical="center" wrapText="1"/>
    </xf>
    <xf numFmtId="4" fontId="41" fillId="0" borderId="24" xfId="2" applyNumberFormat="1" applyFont="1" applyFill="1" applyBorder="1" applyAlignment="1">
      <alignment horizontal="justify" vertical="center" wrapText="1"/>
    </xf>
    <xf numFmtId="0" fontId="40" fillId="28" borderId="24" xfId="2" applyFont="1" applyFill="1" applyBorder="1" applyAlignment="1">
      <alignment horizontal="justify" vertical="top" wrapText="1"/>
    </xf>
    <xf numFmtId="4" fontId="40" fillId="26" borderId="24" xfId="2" applyNumberFormat="1" applyFont="1" applyFill="1" applyBorder="1" applyAlignment="1">
      <alignment horizontal="justify" vertical="top" wrapText="1"/>
    </xf>
    <xf numFmtId="4" fontId="40" fillId="0" borderId="24" xfId="2" applyNumberFormat="1" applyFont="1" applyFill="1" applyBorder="1" applyAlignment="1">
      <alignment horizontal="justify" vertical="top" wrapText="1"/>
    </xf>
    <xf numFmtId="49" fontId="7" fillId="0" borderId="45" xfId="1" applyNumberFormat="1" applyFont="1" applyFill="1" applyBorder="1" applyAlignment="1">
      <alignment horizontal="center" vertical="center"/>
    </xf>
    <xf numFmtId="49" fontId="7" fillId="0" borderId="46" xfId="1" applyNumberFormat="1" applyFont="1" applyFill="1" applyBorder="1" applyAlignment="1">
      <alignment horizontal="center" vertical="center"/>
    </xf>
    <xf numFmtId="49" fontId="7" fillId="0" borderId="47"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58" fillId="25" borderId="0" xfId="1" applyFont="1" applyFill="1" applyAlignment="1">
      <alignment horizontal="center" vertical="center"/>
    </xf>
    <xf numFmtId="0" fontId="58"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19"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5" xfId="62" applyFont="1" applyBorder="1" applyAlignment="1">
      <alignment horizontal="center" vertical="center" wrapText="1"/>
    </xf>
    <xf numFmtId="0" fontId="42" fillId="0" borderId="47" xfId="62" applyFont="1" applyBorder="1" applyAlignment="1">
      <alignment horizontal="center" vertical="center" wrapText="1"/>
    </xf>
    <xf numFmtId="0" fontId="42" fillId="0" borderId="46" xfId="62" applyFont="1" applyBorder="1" applyAlignment="1">
      <alignment horizontal="center" vertical="center" wrapText="1"/>
    </xf>
    <xf numFmtId="0" fontId="8" fillId="0" borderId="0" xfId="1" applyFont="1" applyAlignment="1">
      <alignment horizontal="center" vertical="center"/>
    </xf>
    <xf numFmtId="0" fontId="11" fillId="0" borderId="19" xfId="62" applyFont="1" applyBorder="1" applyAlignment="1">
      <alignment horizontal="left" vertical="center"/>
    </xf>
    <xf numFmtId="0" fontId="42" fillId="0" borderId="48"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9" xfId="62" applyFont="1" applyFill="1" applyBorder="1" applyAlignment="1">
      <alignment horizontal="center" vertical="center" wrapText="1"/>
    </xf>
    <xf numFmtId="0" fontId="42" fillId="0" borderId="50"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20" xfId="62" applyFont="1" applyFill="1" applyBorder="1" applyAlignment="1">
      <alignment horizontal="center" vertical="center" wrapText="1"/>
    </xf>
    <xf numFmtId="0" fontId="42" fillId="0" borderId="48"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60" fillId="0" borderId="0" xfId="1" applyFont="1" applyAlignment="1">
      <alignment horizontal="center" vertical="center" wrapText="1"/>
    </xf>
    <xf numFmtId="0" fontId="60" fillId="0" borderId="0" xfId="1" applyFont="1" applyAlignment="1">
      <alignment horizontal="center" vertical="center"/>
    </xf>
    <xf numFmtId="0" fontId="42" fillId="0" borderId="48"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49" xfId="62" applyFont="1" applyBorder="1" applyAlignment="1">
      <alignment horizontal="center" vertical="center" wrapText="1"/>
    </xf>
    <xf numFmtId="0" fontId="42" fillId="0" borderId="50"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20"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44" xfId="0" applyFont="1" applyBorder="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5" fillId="0" borderId="0" xfId="1" applyFont="1" applyAlignment="1">
      <alignment horizontal="center" vertical="center" wrapText="1"/>
    </xf>
    <xf numFmtId="0" fontId="39" fillId="0" borderId="39" xfId="1" applyFont="1" applyBorder="1" applyAlignment="1">
      <alignment horizontal="center" vertical="center" wrapText="1"/>
    </xf>
    <xf numFmtId="0" fontId="39" fillId="0" borderId="41" xfId="1" applyFont="1" applyBorder="1" applyAlignment="1">
      <alignment horizontal="center" vertical="center" wrapText="1"/>
    </xf>
    <xf numFmtId="0" fontId="39" fillId="0" borderId="42" xfId="1" applyFont="1" applyBorder="1" applyAlignment="1">
      <alignment horizontal="center" vertical="center" wrapText="1"/>
    </xf>
    <xf numFmtId="0" fontId="39" fillId="0" borderId="43" xfId="1" applyFont="1" applyBorder="1" applyAlignment="1">
      <alignment horizontal="center" vertical="center" wrapText="1"/>
    </xf>
    <xf numFmtId="0" fontId="56" fillId="0" borderId="44" xfId="67" applyFont="1" applyFill="1" applyBorder="1" applyAlignment="1">
      <alignment horizontal="center" vertical="center"/>
    </xf>
    <xf numFmtId="0" fontId="7" fillId="0" borderId="0" xfId="67" applyFont="1" applyFill="1" applyBorder="1" applyAlignment="1">
      <alignment horizontal="left" vertical="center" wrapText="1"/>
    </xf>
    <xf numFmtId="0" fontId="61" fillId="0" borderId="0" xfId="1" applyFont="1" applyFill="1" applyAlignment="1">
      <alignment horizontal="center" vertical="center" wrapText="1"/>
    </xf>
    <xf numFmtId="0" fontId="11" fillId="0" borderId="0" xfId="1" applyFont="1" applyFill="1" applyAlignment="1">
      <alignment horizontal="center" vertical="center"/>
    </xf>
    <xf numFmtId="0" fontId="58" fillId="0" borderId="0" xfId="1" applyFont="1" applyFill="1" applyAlignment="1">
      <alignment horizontal="center" vertical="center"/>
    </xf>
    <xf numFmtId="0" fontId="48" fillId="0" borderId="0" xfId="1" applyFont="1" applyFill="1" applyAlignment="1">
      <alignment horizontal="center" vertical="center"/>
    </xf>
    <xf numFmtId="0" fontId="61" fillId="0" borderId="0" xfId="1" applyFont="1" applyFill="1" applyAlignment="1">
      <alignment horizontal="center" vertical="center"/>
    </xf>
    <xf numFmtId="0" fontId="42" fillId="0" borderId="39"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20"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39" xfId="2" applyFont="1" applyFill="1" applyBorder="1" applyAlignment="1">
      <alignment horizontal="center" vertical="center" wrapText="1"/>
    </xf>
    <xf numFmtId="0" fontId="42" fillId="0" borderId="39" xfId="2" applyFont="1" applyFill="1" applyBorder="1" applyAlignment="1">
      <alignment horizontal="center" vertical="center"/>
    </xf>
    <xf numFmtId="0" fontId="42" fillId="0" borderId="39" xfId="2" applyNumberFormat="1" applyFont="1" applyFill="1" applyBorder="1" applyAlignment="1">
      <alignment horizontal="center" vertical="center" wrapText="1"/>
    </xf>
    <xf numFmtId="0" fontId="42" fillId="0" borderId="4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39" fillId="0" borderId="0" xfId="1" applyFont="1" applyFill="1" applyAlignment="1">
      <alignment horizontal="center" vertical="center" wrapText="1"/>
    </xf>
    <xf numFmtId="0" fontId="55" fillId="0" borderId="0" xfId="1" applyFont="1" applyFill="1" applyAlignment="1">
      <alignment horizontal="center" vertical="center" wrapText="1"/>
    </xf>
    <xf numFmtId="0" fontId="11" fillId="0" borderId="0" xfId="1" applyFont="1" applyAlignment="1">
      <alignment horizontal="center" vertical="center"/>
    </xf>
    <xf numFmtId="0" fontId="48" fillId="0" borderId="0" xfId="1" applyFont="1" applyAlignment="1">
      <alignment horizontal="center" vertical="center"/>
    </xf>
    <xf numFmtId="0" fontId="61" fillId="0" borderId="0" xfId="1" applyFont="1" applyAlignment="1">
      <alignment horizontal="center" vertical="center"/>
    </xf>
    <xf numFmtId="0" fontId="42" fillId="0" borderId="44" xfId="2" applyFont="1" applyFill="1" applyBorder="1" applyAlignment="1">
      <alignment horizontal="center" vertical="center" wrapText="1"/>
    </xf>
    <xf numFmtId="0" fontId="42" fillId="0" borderId="4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4" xfId="2" applyFont="1" applyFill="1" applyBorder="1" applyAlignment="1">
      <alignment horizontal="center" vertical="center"/>
    </xf>
    <xf numFmtId="0" fontId="42" fillId="0" borderId="45" xfId="52" applyFont="1" applyFill="1" applyBorder="1" applyAlignment="1">
      <alignment horizontal="center" vertical="center"/>
    </xf>
    <xf numFmtId="0" fontId="42" fillId="0" borderId="46"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6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4" xfId="52" applyFont="1" applyFill="1" applyBorder="1" applyAlignment="1">
      <alignment horizontal="center" vertical="center" wrapText="1"/>
    </xf>
    <xf numFmtId="0" fontId="11" fillId="0" borderId="0" xfId="2" applyFont="1" applyFill="1" applyAlignment="1">
      <alignment horizontal="left" wrapText="1"/>
    </xf>
    <xf numFmtId="0" fontId="38" fillId="0" borderId="19" xfId="49" applyFont="1" applyFill="1" applyBorder="1" applyAlignment="1">
      <alignment horizontal="center"/>
    </xf>
    <xf numFmtId="0" fontId="39" fillId="0" borderId="9"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8"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1"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9"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9"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9"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9"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9"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59" fillId="0" borderId="0" xfId="1" applyFont="1" applyAlignment="1">
      <alignment horizontal="center" vertical="center"/>
    </xf>
    <xf numFmtId="0" fontId="40" fillId="0" borderId="25" xfId="2" applyFont="1" applyFill="1" applyBorder="1" applyAlignment="1">
      <alignment horizontal="left" vertical="top" wrapText="1"/>
    </xf>
    <xf numFmtId="0" fontId="40" fillId="0" borderId="28" xfId="2" applyFont="1" applyFill="1" applyBorder="1" applyAlignment="1">
      <alignment horizontal="left" vertical="top" wrapText="1"/>
    </xf>
    <xf numFmtId="0" fontId="40" fillId="0" borderId="26" xfId="2" applyFont="1" applyFill="1" applyBorder="1" applyAlignment="1">
      <alignment horizontal="left" vertical="top"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2"/>
    <cellStyle name="Обычный 12 2" xfId="40"/>
    <cellStyle name="Обычный 2" xfId="3"/>
    <cellStyle name="Обычный 2 10" xfId="75"/>
    <cellStyle name="Обычный 2 2" xfId="62"/>
    <cellStyle name="Обычный 2 3" xfId="69"/>
    <cellStyle name="Обычный 3" xfId="2"/>
    <cellStyle name="Обычный 3 2" xfId="41"/>
    <cellStyle name="Обычный 3 2 2 2" xfId="42"/>
    <cellStyle name="Обычный 3 21" xfId="63"/>
    <cellStyle name="Обычный 3 7" xfId="74"/>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 от 12.03 2" xfId="7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Процентный 5" xfId="73"/>
    <cellStyle name="Связанная ячейка 2" xfId="56"/>
    <cellStyle name="Стиль 1" xfId="66"/>
    <cellStyle name="Текст предупреждения 2" xfId="57"/>
    <cellStyle name="Финансовый" xfId="76" builtinId="3"/>
    <cellStyle name="Финансовый 2" xfId="58"/>
    <cellStyle name="Финансовый 2 2" xfId="70"/>
    <cellStyle name="Финансовый 2 2 2 2 2" xfId="59"/>
    <cellStyle name="Финансовый 3" xfId="60"/>
    <cellStyle name="Финансовый 4 2" xfId="78"/>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54"/>
          <c:y val="1.8908870959031387E-2"/>
        </c:manualLayout>
      </c:layout>
      <c:overlay val="0"/>
      <c:spPr>
        <a:noFill/>
        <a:ln w="25400">
          <a:noFill/>
        </a:ln>
      </c:spPr>
    </c:title>
    <c:autoTitleDeleted val="0"/>
    <c:plotArea>
      <c:layout>
        <c:manualLayout>
          <c:layoutTarget val="inner"/>
          <c:xMode val="edge"/>
          <c:yMode val="edge"/>
          <c:x val="7.4119076549210336E-2"/>
          <c:y val="0.1028806584362142"/>
          <c:w val="0.92466585662211598"/>
          <c:h val="0.83127572016460904"/>
        </c:manualLayout>
      </c:layout>
      <c:lineChart>
        <c:grouping val="standard"/>
        <c:varyColors val="0"/>
        <c:ser>
          <c:idx val="0"/>
          <c:order val="0"/>
          <c:tx>
            <c:v>PV</c:v>
          </c:tx>
          <c:marker>
            <c:symbol val="none"/>
          </c:marker>
          <c:cat>
            <c:numLit>
              <c:formatCode>General</c:formatCode>
              <c:ptCount val="3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pt idx="35">
                <c:v>2051</c:v>
              </c:pt>
            </c:numLit>
          </c:cat>
          <c:val>
            <c:numLit>
              <c:formatCode>General</c:formatCode>
              <c:ptCount val="36"/>
              <c:pt idx="0">
                <c:v>-92565107.836612195</c:v>
              </c:pt>
              <c:pt idx="1">
                <c:v>-75862848.360543877</c:v>
              </c:pt>
              <c:pt idx="2">
                <c:v>-160157683.9958483</c:v>
              </c:pt>
              <c:pt idx="3">
                <c:v>-128072437.23775405</c:v>
              </c:pt>
              <c:pt idx="4">
                <c:v>14698942.588227829</c:v>
              </c:pt>
              <c:pt idx="5">
                <c:v>15988400.672099266</c:v>
              </c:pt>
              <c:pt idx="6">
                <c:v>18902021.292494152</c:v>
              </c:pt>
              <c:pt idx="7">
                <c:v>16683461.951737875</c:v>
              </c:pt>
              <c:pt idx="8">
                <c:v>14429623.294498907</c:v>
              </c:pt>
              <c:pt idx="9">
                <c:v>12479500.82425195</c:v>
              </c:pt>
              <c:pt idx="10">
                <c:v>10786069.915672906</c:v>
              </c:pt>
              <c:pt idx="11">
                <c:v>9330866.1765171848</c:v>
              </c:pt>
              <c:pt idx="12">
                <c:v>8072600.1752485773</c:v>
              </c:pt>
              <c:pt idx="13">
                <c:v>6984009.5998705598</c:v>
              </c:pt>
              <c:pt idx="14">
                <c:v>5295256.0131027671</c:v>
              </c:pt>
              <c:pt idx="15">
                <c:v>4427528.5665544169</c:v>
              </c:pt>
              <c:pt idx="16">
                <c:v>3830473.5224550297</c:v>
              </c:pt>
              <c:pt idx="17">
                <c:v>3313930.9837302924</c:v>
              </c:pt>
              <c:pt idx="18">
                <c:v>2867043.9887087308</c:v>
              </c:pt>
              <c:pt idx="19">
                <c:v>2480419.603393821</c:v>
              </c:pt>
              <c:pt idx="20">
                <c:v>2145931.5036628186</c:v>
              </c:pt>
              <c:pt idx="21">
                <c:v>1856549.1781612632</c:v>
              </c:pt>
              <c:pt idx="22">
                <c:v>1606190.1622722757</c:v>
              </c:pt>
              <c:pt idx="23">
                <c:v>1389592.197571604</c:v>
              </c:pt>
              <c:pt idx="24">
                <c:v>1202202.6299438223</c:v>
              </c:pt>
              <c:pt idx="25">
                <c:v>1040082.7218330385</c:v>
              </c:pt>
              <c:pt idx="26">
                <c:v>899824.8675466493</c:v>
              </c:pt>
              <c:pt idx="27">
                <c:v>778480.97171049751</c:v>
              </c:pt>
              <c:pt idx="28">
                <c:v>673500.48558730248</c:v>
              </c:pt>
              <c:pt idx="29">
                <c:v>582676.7989480336</c:v>
              </c:pt>
              <c:pt idx="30">
                <c:v>504100.86079377681</c:v>
              </c:pt>
              <c:pt idx="31">
                <c:v>436121.05415419291</c:v>
              </c:pt>
              <c:pt idx="32">
                <c:v>377308.48163079499</c:v>
              </c:pt>
              <c:pt idx="33">
                <c:v>326426.93207143829</c:v>
              </c:pt>
              <c:pt idx="34">
                <c:v>282406.89714650286</c:v>
              </c:pt>
              <c:pt idx="35">
                <c:v>244323.09171493727</c:v>
              </c:pt>
            </c:numLit>
          </c:val>
          <c:smooth val="0"/>
          <c:extLst>
            <c:ext xmlns:c16="http://schemas.microsoft.com/office/drawing/2014/chart" uri="{C3380CC4-5D6E-409C-BE32-E72D297353CC}">
              <c16:uniqueId val="{00000000-054C-4F08-9AE8-0EC7C7247FF9}"/>
            </c:ext>
          </c:extLst>
        </c:ser>
        <c:ser>
          <c:idx val="1"/>
          <c:order val="1"/>
          <c:tx>
            <c:v>NPV (без учета продажи)</c:v>
          </c:tx>
          <c:marker>
            <c:symbol val="none"/>
          </c:marker>
          <c:cat>
            <c:numLit>
              <c:formatCode>General</c:formatCode>
              <c:ptCount val="3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pt idx="35">
                <c:v>2051</c:v>
              </c:pt>
            </c:numLit>
          </c:cat>
          <c:val>
            <c:numLit>
              <c:formatCode>General</c:formatCode>
              <c:ptCount val="36"/>
              <c:pt idx="0">
                <c:v>-92565107.836612195</c:v>
              </c:pt>
              <c:pt idx="1">
                <c:v>-168427956.19715607</c:v>
              </c:pt>
              <c:pt idx="2">
                <c:v>-328585640.19300437</c:v>
              </c:pt>
              <c:pt idx="3">
                <c:v>-456658077.43075842</c:v>
              </c:pt>
              <c:pt idx="4">
                <c:v>-441959134.84253061</c:v>
              </c:pt>
              <c:pt idx="5">
                <c:v>-425970734.17043132</c:v>
              </c:pt>
              <c:pt idx="6">
                <c:v>-407068712.87793714</c:v>
              </c:pt>
              <c:pt idx="7">
                <c:v>-390385250.92619926</c:v>
              </c:pt>
              <c:pt idx="8">
                <c:v>-375955627.63170034</c:v>
              </c:pt>
              <c:pt idx="9">
                <c:v>-363476126.80744839</c:v>
              </c:pt>
              <c:pt idx="10">
                <c:v>-352690056.89177549</c:v>
              </c:pt>
              <c:pt idx="11">
                <c:v>-343359190.7152583</c:v>
              </c:pt>
              <c:pt idx="12">
                <c:v>-335286590.54000974</c:v>
              </c:pt>
              <c:pt idx="13">
                <c:v>-328302580.94013917</c:v>
              </c:pt>
              <c:pt idx="14">
                <c:v>-323007324.9270364</c:v>
              </c:pt>
              <c:pt idx="15">
                <c:v>-318579796.36048198</c:v>
              </c:pt>
              <c:pt idx="16">
                <c:v>-314749322.83802694</c:v>
              </c:pt>
              <c:pt idx="17">
                <c:v>-311435391.85429662</c:v>
              </c:pt>
              <c:pt idx="18">
                <c:v>-308568347.86558789</c:v>
              </c:pt>
              <c:pt idx="19">
                <c:v>-306087928.2621941</c:v>
              </c:pt>
              <c:pt idx="20">
                <c:v>-303941996.75853127</c:v>
              </c:pt>
              <c:pt idx="21">
                <c:v>-302085447.58037001</c:v>
              </c:pt>
              <c:pt idx="22">
                <c:v>-300479257.41809773</c:v>
              </c:pt>
              <c:pt idx="23">
                <c:v>-299089665.22052616</c:v>
              </c:pt>
              <c:pt idx="24">
                <c:v>-297887462.59058231</c:v>
              </c:pt>
              <c:pt idx="25">
                <c:v>-296847379.86874926</c:v>
              </c:pt>
              <c:pt idx="26">
                <c:v>-295947555.00120258</c:v>
              </c:pt>
              <c:pt idx="27">
                <c:v>-295169074.02949208</c:v>
              </c:pt>
              <c:pt idx="28">
                <c:v>-294495573.54390478</c:v>
              </c:pt>
              <c:pt idx="29">
                <c:v>-293912896.74495673</c:v>
              </c:pt>
              <c:pt idx="30">
                <c:v>-293408795.88416296</c:v>
              </c:pt>
              <c:pt idx="31">
                <c:v>-292972674.83000875</c:v>
              </c:pt>
              <c:pt idx="32">
                <c:v>-292595366.34837794</c:v>
              </c:pt>
              <c:pt idx="33">
                <c:v>-292268939.4163065</c:v>
              </c:pt>
              <c:pt idx="34">
                <c:v>-291986532.51915997</c:v>
              </c:pt>
              <c:pt idx="35">
                <c:v>-291742209.42744505</c:v>
              </c:pt>
            </c:numLit>
          </c:val>
          <c:smooth val="0"/>
          <c:extLst>
            <c:ext xmlns:c16="http://schemas.microsoft.com/office/drawing/2014/chart" uri="{C3380CC4-5D6E-409C-BE32-E72D297353CC}">
              <c16:uniqueId val="{00000001-054C-4F08-9AE8-0EC7C7247FF9}"/>
            </c:ext>
          </c:extLst>
        </c:ser>
        <c:dLbls>
          <c:showLegendKey val="0"/>
          <c:showVal val="0"/>
          <c:showCatName val="0"/>
          <c:showSerName val="0"/>
          <c:showPercent val="0"/>
          <c:showBubbleSize val="0"/>
        </c:dLbls>
        <c:smooth val="0"/>
        <c:axId val="748788440"/>
        <c:axId val="748790792"/>
      </c:lineChart>
      <c:catAx>
        <c:axId val="748788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8790792"/>
        <c:crosses val="autoZero"/>
        <c:auto val="1"/>
        <c:lblAlgn val="ctr"/>
        <c:lblOffset val="100"/>
        <c:noMultiLvlLbl val="0"/>
      </c:catAx>
      <c:valAx>
        <c:axId val="7487907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8788440"/>
        <c:crosses val="autoZero"/>
        <c:crossBetween val="between"/>
      </c:valAx>
    </c:plotArea>
    <c:legend>
      <c:legendPos val="r"/>
      <c:layout>
        <c:manualLayout>
          <c:xMode val="edge"/>
          <c:yMode val="edge"/>
          <c:x val="0.30638308729027458"/>
          <c:y val="0.898042621215558"/>
          <c:w val="0.35212789774303732"/>
          <c:h val="7.8431677521791407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44" l="0.70000000000000062" r="0.70000000000000062" t="0.750000000000006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44F-45A9-A94C-BD9866F297AC}"/>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44F-45A9-A94C-BD9866F297AC}"/>
            </c:ext>
          </c:extLst>
        </c:ser>
        <c:dLbls>
          <c:showLegendKey val="0"/>
          <c:showVal val="0"/>
          <c:showCatName val="0"/>
          <c:showSerName val="0"/>
          <c:showPercent val="0"/>
          <c:showBubbleSize val="0"/>
        </c:dLbls>
        <c:smooth val="0"/>
        <c:axId val="748787264"/>
        <c:axId val="748786872"/>
      </c:lineChart>
      <c:catAx>
        <c:axId val="7487872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8786872"/>
        <c:crosses val="autoZero"/>
        <c:auto val="1"/>
        <c:lblAlgn val="ctr"/>
        <c:lblOffset val="100"/>
        <c:noMultiLvlLbl val="0"/>
      </c:catAx>
      <c:valAx>
        <c:axId val="7487868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8787264"/>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AD6-4327-A1D7-6D3B104B9C02}"/>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AD6-4327-A1D7-6D3B104B9C02}"/>
            </c:ext>
          </c:extLst>
        </c:ser>
        <c:dLbls>
          <c:showLegendKey val="0"/>
          <c:showVal val="0"/>
          <c:showCatName val="0"/>
          <c:showSerName val="0"/>
          <c:showPercent val="0"/>
          <c:showBubbleSize val="0"/>
        </c:dLbls>
        <c:smooth val="0"/>
        <c:axId val="748793144"/>
        <c:axId val="748789616"/>
      </c:lineChart>
      <c:catAx>
        <c:axId val="7487931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8789616"/>
        <c:crosses val="autoZero"/>
        <c:auto val="1"/>
        <c:lblAlgn val="ctr"/>
        <c:lblOffset val="100"/>
        <c:noMultiLvlLbl val="0"/>
      </c:catAx>
      <c:valAx>
        <c:axId val="7487896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8793144"/>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4BB-42F7-92D6-B5AD861410A5}"/>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4BB-42F7-92D6-B5AD861410A5}"/>
            </c:ext>
          </c:extLst>
        </c:ser>
        <c:dLbls>
          <c:showLegendKey val="0"/>
          <c:showVal val="0"/>
          <c:showCatName val="0"/>
          <c:showSerName val="0"/>
          <c:showPercent val="0"/>
          <c:showBubbleSize val="0"/>
        </c:dLbls>
        <c:smooth val="0"/>
        <c:axId val="748791968"/>
        <c:axId val="748791576"/>
      </c:lineChart>
      <c:catAx>
        <c:axId val="7487919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8791576"/>
        <c:crosses val="autoZero"/>
        <c:auto val="1"/>
        <c:lblAlgn val="ctr"/>
        <c:lblOffset val="100"/>
        <c:noMultiLvlLbl val="0"/>
      </c:catAx>
      <c:valAx>
        <c:axId val="7487915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8791968"/>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779-4C6D-AE21-B435AE8BD48C}"/>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779-4C6D-AE21-B435AE8BD48C}"/>
            </c:ext>
          </c:extLst>
        </c:ser>
        <c:dLbls>
          <c:showLegendKey val="0"/>
          <c:showVal val="0"/>
          <c:showCatName val="0"/>
          <c:showSerName val="0"/>
          <c:showPercent val="0"/>
          <c:showBubbleSize val="0"/>
        </c:dLbls>
        <c:smooth val="0"/>
        <c:axId val="1232093888"/>
        <c:axId val="1232097416"/>
      </c:lineChart>
      <c:catAx>
        <c:axId val="1232093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32097416"/>
        <c:crosses val="autoZero"/>
        <c:auto val="1"/>
        <c:lblAlgn val="ctr"/>
        <c:lblOffset val="100"/>
        <c:noMultiLvlLbl val="0"/>
      </c:catAx>
      <c:valAx>
        <c:axId val="12320974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32093888"/>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171450</xdr:colOff>
      <xdr:row>34</xdr:row>
      <xdr:rowOff>85726</xdr:rowOff>
    </xdr:from>
    <xdr:to>
      <xdr:col>9</xdr:col>
      <xdr:colOff>473652</xdr:colOff>
      <xdr:row>42</xdr:row>
      <xdr:rowOff>66676</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6"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123" customWidth="1"/>
    <col min="2" max="2" width="53.5703125" style="123" customWidth="1"/>
    <col min="3" max="3" width="91.42578125" style="123" customWidth="1"/>
    <col min="4" max="4" width="12" style="123" customWidth="1"/>
    <col min="5" max="5" width="14.42578125" style="123" customWidth="1"/>
    <col min="6" max="6" width="36.5703125" style="123" customWidth="1"/>
    <col min="7" max="7" width="20" style="123" customWidth="1"/>
    <col min="8" max="8" width="25.5703125" style="123" customWidth="1"/>
    <col min="9" max="9" width="16.42578125" style="123" customWidth="1"/>
    <col min="10" max="16384" width="9.140625" style="123"/>
  </cols>
  <sheetData>
    <row r="1" spans="1:22" s="15" customFormat="1" ht="18.75" customHeight="1" x14ac:dyDescent="0.2">
      <c r="A1" s="107"/>
      <c r="C1" s="108" t="s">
        <v>65</v>
      </c>
    </row>
    <row r="2" spans="1:22" s="15" customFormat="1" ht="18.75" customHeight="1" x14ac:dyDescent="0.3">
      <c r="A2" s="107"/>
      <c r="C2" s="109" t="s">
        <v>7</v>
      </c>
    </row>
    <row r="3" spans="1:22" s="15" customFormat="1" ht="18.75" x14ac:dyDescent="0.3">
      <c r="A3" s="110"/>
      <c r="C3" s="109" t="s">
        <v>64</v>
      </c>
    </row>
    <row r="4" spans="1:22" s="15" customFormat="1" ht="18.75" x14ac:dyDescent="0.3">
      <c r="A4" s="110"/>
      <c r="H4" s="109"/>
    </row>
    <row r="5" spans="1:22" s="15" customFormat="1" ht="15.75" x14ac:dyDescent="0.25">
      <c r="A5" s="410" t="s">
        <v>711</v>
      </c>
      <c r="B5" s="410"/>
      <c r="C5" s="410"/>
      <c r="D5" s="90"/>
      <c r="E5" s="90"/>
      <c r="F5" s="90"/>
      <c r="G5" s="90"/>
      <c r="H5" s="90"/>
      <c r="I5" s="90"/>
      <c r="J5" s="90"/>
    </row>
    <row r="6" spans="1:22" s="15" customFormat="1" ht="18.75" x14ac:dyDescent="0.3">
      <c r="A6" s="110"/>
      <c r="H6" s="109"/>
    </row>
    <row r="7" spans="1:22" s="15" customFormat="1" ht="18.75" x14ac:dyDescent="0.2">
      <c r="A7" s="414" t="s">
        <v>6</v>
      </c>
      <c r="B7" s="414"/>
      <c r="C7" s="414"/>
      <c r="D7" s="111"/>
      <c r="E7" s="111"/>
      <c r="F7" s="111"/>
      <c r="G7" s="111"/>
      <c r="H7" s="111"/>
      <c r="I7" s="111"/>
      <c r="J7" s="111"/>
      <c r="K7" s="111"/>
      <c r="L7" s="111"/>
      <c r="M7" s="111"/>
      <c r="N7" s="111"/>
      <c r="O7" s="111"/>
      <c r="P7" s="111"/>
      <c r="Q7" s="111"/>
      <c r="R7" s="111"/>
      <c r="S7" s="111"/>
      <c r="T7" s="111"/>
      <c r="U7" s="111"/>
      <c r="V7" s="111"/>
    </row>
    <row r="8" spans="1:22" s="15" customFormat="1" ht="18.75" x14ac:dyDescent="0.2">
      <c r="A8" s="112"/>
      <c r="B8" s="112"/>
      <c r="C8" s="126"/>
      <c r="D8" s="112"/>
      <c r="E8" s="112"/>
      <c r="F8" s="112"/>
      <c r="G8" s="112"/>
      <c r="H8" s="112"/>
      <c r="I8" s="111"/>
      <c r="J8" s="111"/>
      <c r="K8" s="111"/>
      <c r="L8" s="111"/>
      <c r="M8" s="111"/>
      <c r="N8" s="111"/>
      <c r="O8" s="111"/>
      <c r="P8" s="111"/>
      <c r="Q8" s="111"/>
      <c r="R8" s="111"/>
      <c r="S8" s="111"/>
      <c r="T8" s="111"/>
      <c r="U8" s="111"/>
      <c r="V8" s="111"/>
    </row>
    <row r="9" spans="1:22" s="15" customFormat="1" ht="18.75" x14ac:dyDescent="0.2">
      <c r="A9" s="415" t="s">
        <v>679</v>
      </c>
      <c r="B9" s="415"/>
      <c r="C9" s="415"/>
      <c r="D9" s="113"/>
      <c r="E9" s="113"/>
      <c r="F9" s="113"/>
      <c r="G9" s="113"/>
      <c r="H9" s="113"/>
      <c r="I9" s="111"/>
      <c r="J9" s="111"/>
      <c r="K9" s="111"/>
      <c r="L9" s="111"/>
      <c r="M9" s="111"/>
      <c r="N9" s="111"/>
      <c r="O9" s="111"/>
      <c r="P9" s="111"/>
      <c r="Q9" s="111"/>
      <c r="R9" s="111"/>
      <c r="S9" s="111"/>
      <c r="T9" s="111"/>
      <c r="U9" s="111"/>
      <c r="V9" s="111"/>
    </row>
    <row r="10" spans="1:22" s="15" customFormat="1" ht="18.75" x14ac:dyDescent="0.2">
      <c r="A10" s="411" t="s">
        <v>5</v>
      </c>
      <c r="B10" s="411"/>
      <c r="C10" s="411"/>
      <c r="D10" s="114"/>
      <c r="E10" s="114"/>
      <c r="F10" s="114"/>
      <c r="G10" s="114"/>
      <c r="H10" s="114"/>
      <c r="I10" s="111"/>
      <c r="J10" s="111"/>
      <c r="K10" s="111"/>
      <c r="L10" s="111"/>
      <c r="M10" s="111"/>
      <c r="N10" s="111"/>
      <c r="O10" s="111"/>
      <c r="P10" s="111"/>
      <c r="Q10" s="111"/>
      <c r="R10" s="111"/>
      <c r="S10" s="111"/>
      <c r="T10" s="111"/>
      <c r="U10" s="111"/>
      <c r="V10" s="111"/>
    </row>
    <row r="11" spans="1:22" s="15" customFormat="1" ht="18.75" x14ac:dyDescent="0.2">
      <c r="A11" s="112"/>
      <c r="B11" s="112"/>
      <c r="C11" s="126"/>
      <c r="D11" s="112"/>
      <c r="E11" s="112"/>
      <c r="F11" s="112"/>
      <c r="G11" s="112"/>
      <c r="H11" s="112"/>
      <c r="I11" s="111"/>
      <c r="J11" s="111"/>
      <c r="K11" s="111"/>
      <c r="L11" s="111"/>
      <c r="M11" s="111"/>
      <c r="N11" s="111"/>
      <c r="O11" s="111"/>
      <c r="P11" s="111"/>
      <c r="Q11" s="111"/>
      <c r="R11" s="111"/>
      <c r="S11" s="111"/>
      <c r="T11" s="111"/>
      <c r="U11" s="111"/>
      <c r="V11" s="111"/>
    </row>
    <row r="12" spans="1:22" s="15" customFormat="1" ht="18.75" x14ac:dyDescent="0.2">
      <c r="A12" s="416" t="s">
        <v>655</v>
      </c>
      <c r="B12" s="416"/>
      <c r="C12" s="416"/>
      <c r="D12" s="113"/>
      <c r="E12" s="113"/>
      <c r="F12" s="113"/>
      <c r="G12" s="113"/>
      <c r="H12" s="113"/>
      <c r="I12" s="111"/>
      <c r="J12" s="111"/>
      <c r="K12" s="111"/>
      <c r="L12" s="111"/>
      <c r="M12" s="111"/>
      <c r="N12" s="111"/>
      <c r="O12" s="111"/>
      <c r="P12" s="111"/>
      <c r="Q12" s="111"/>
      <c r="R12" s="111"/>
      <c r="S12" s="111"/>
      <c r="T12" s="111"/>
      <c r="U12" s="111"/>
      <c r="V12" s="111"/>
    </row>
    <row r="13" spans="1:22" s="15" customFormat="1" ht="18.75" x14ac:dyDescent="0.2">
      <c r="A13" s="411" t="s">
        <v>4</v>
      </c>
      <c r="B13" s="411"/>
      <c r="C13" s="411"/>
      <c r="D13" s="114"/>
      <c r="E13" s="114"/>
      <c r="F13" s="114"/>
      <c r="G13" s="114"/>
      <c r="H13" s="114"/>
      <c r="I13" s="111"/>
      <c r="J13" s="111"/>
      <c r="K13" s="111"/>
      <c r="L13" s="111"/>
      <c r="M13" s="111"/>
      <c r="N13" s="111"/>
      <c r="O13" s="111"/>
      <c r="P13" s="111"/>
      <c r="Q13" s="111"/>
      <c r="R13" s="111"/>
      <c r="S13" s="111"/>
      <c r="T13" s="111"/>
      <c r="U13" s="111"/>
      <c r="V13" s="111"/>
    </row>
    <row r="14" spans="1:22" s="115" customFormat="1" ht="15.75" customHeight="1" x14ac:dyDescent="0.2">
      <c r="A14" s="170"/>
      <c r="B14" s="170"/>
      <c r="C14" s="170"/>
      <c r="D14" s="103"/>
      <c r="E14" s="103"/>
      <c r="F14" s="103"/>
      <c r="G14" s="103"/>
      <c r="H14" s="103"/>
      <c r="I14" s="103"/>
      <c r="J14" s="103"/>
      <c r="K14" s="103"/>
      <c r="L14" s="103"/>
      <c r="M14" s="103"/>
      <c r="N14" s="103"/>
      <c r="O14" s="103"/>
      <c r="P14" s="103"/>
      <c r="Q14" s="103"/>
      <c r="R14" s="103"/>
      <c r="S14" s="103"/>
      <c r="T14" s="103"/>
      <c r="U14" s="103"/>
      <c r="V14" s="103"/>
    </row>
    <row r="15" spans="1:22" s="172" customFormat="1" ht="69.75" customHeight="1" x14ac:dyDescent="0.25">
      <c r="A15" s="417" t="s">
        <v>666</v>
      </c>
      <c r="B15" s="417"/>
      <c r="C15" s="417"/>
      <c r="D15" s="113"/>
      <c r="E15" s="113"/>
      <c r="F15" s="113"/>
      <c r="G15" s="113"/>
      <c r="H15" s="113"/>
      <c r="I15" s="113"/>
      <c r="J15" s="113"/>
      <c r="K15" s="113"/>
      <c r="L15" s="113"/>
      <c r="M15" s="113"/>
      <c r="N15" s="113"/>
      <c r="O15" s="113"/>
      <c r="P15" s="113"/>
      <c r="Q15" s="113"/>
      <c r="R15" s="113"/>
      <c r="S15" s="113"/>
      <c r="T15" s="113"/>
      <c r="U15" s="113"/>
      <c r="V15" s="113"/>
    </row>
    <row r="16" spans="1:22" s="116" customFormat="1" ht="15" customHeight="1" x14ac:dyDescent="0.2">
      <c r="A16" s="411" t="s">
        <v>3</v>
      </c>
      <c r="B16" s="411"/>
      <c r="C16" s="411"/>
      <c r="D16" s="114"/>
      <c r="E16" s="114"/>
      <c r="F16" s="114"/>
      <c r="G16" s="114"/>
      <c r="H16" s="114"/>
      <c r="I16" s="114"/>
      <c r="J16" s="114"/>
      <c r="K16" s="114"/>
      <c r="L16" s="114"/>
      <c r="M16" s="114"/>
      <c r="N16" s="114"/>
      <c r="O16" s="114"/>
      <c r="P16" s="114"/>
      <c r="Q16" s="114"/>
      <c r="R16" s="114"/>
      <c r="S16" s="114"/>
      <c r="T16" s="114"/>
      <c r="U16" s="114"/>
      <c r="V16" s="114"/>
    </row>
    <row r="17" spans="1:22" s="116" customFormat="1" ht="15" customHeight="1" x14ac:dyDescent="0.2">
      <c r="A17" s="117"/>
      <c r="B17" s="117"/>
      <c r="C17" s="117"/>
      <c r="D17" s="117"/>
      <c r="E17" s="117"/>
      <c r="F17" s="117"/>
      <c r="G17" s="117"/>
      <c r="H17" s="117"/>
      <c r="I17" s="117"/>
      <c r="J17" s="117"/>
      <c r="K17" s="117"/>
      <c r="L17" s="117"/>
      <c r="M17" s="117"/>
      <c r="N17" s="117"/>
      <c r="O17" s="117"/>
      <c r="P17" s="117"/>
      <c r="Q17" s="117"/>
      <c r="R17" s="117"/>
      <c r="S17" s="117"/>
    </row>
    <row r="18" spans="1:22" s="116" customFormat="1" ht="15" customHeight="1" x14ac:dyDescent="0.2">
      <c r="A18" s="412" t="s">
        <v>437</v>
      </c>
      <c r="B18" s="413"/>
      <c r="C18" s="413"/>
      <c r="D18" s="118"/>
      <c r="E18" s="118"/>
      <c r="F18" s="118"/>
      <c r="G18" s="118"/>
      <c r="H18" s="118"/>
      <c r="I18" s="118"/>
      <c r="J18" s="118"/>
      <c r="K18" s="118"/>
      <c r="L18" s="118"/>
      <c r="M18" s="118"/>
      <c r="N18" s="118"/>
      <c r="O18" s="118"/>
      <c r="P18" s="118"/>
      <c r="Q18" s="118"/>
      <c r="R18" s="118"/>
      <c r="S18" s="118"/>
      <c r="T18" s="118"/>
      <c r="U18" s="118"/>
      <c r="V18" s="118"/>
    </row>
    <row r="19" spans="1:22" s="116" customFormat="1" ht="15" customHeight="1" x14ac:dyDescent="0.2">
      <c r="A19" s="114"/>
      <c r="B19" s="114"/>
      <c r="C19" s="114"/>
      <c r="D19" s="114"/>
      <c r="E19" s="114"/>
      <c r="F19" s="114"/>
      <c r="G19" s="114"/>
      <c r="H19" s="114"/>
      <c r="I19" s="117"/>
      <c r="J19" s="117"/>
      <c r="K19" s="117"/>
      <c r="L19" s="117"/>
      <c r="M19" s="117"/>
      <c r="N19" s="117"/>
      <c r="O19" s="117"/>
      <c r="P19" s="117"/>
      <c r="Q19" s="117"/>
      <c r="R19" s="117"/>
      <c r="S19" s="117"/>
    </row>
    <row r="20" spans="1:22" s="116" customFormat="1" ht="39.75" customHeight="1" x14ac:dyDescent="0.2">
      <c r="A20" s="173" t="s">
        <v>2</v>
      </c>
      <c r="B20" s="174" t="s">
        <v>63</v>
      </c>
      <c r="C20" s="175" t="s">
        <v>62</v>
      </c>
      <c r="D20" s="120"/>
      <c r="E20" s="120"/>
      <c r="F20" s="120"/>
      <c r="G20" s="120"/>
      <c r="H20" s="120"/>
      <c r="I20" s="103"/>
      <c r="J20" s="103"/>
      <c r="K20" s="103"/>
      <c r="L20" s="103"/>
      <c r="M20" s="103"/>
      <c r="N20" s="103"/>
      <c r="O20" s="103"/>
      <c r="P20" s="103"/>
      <c r="Q20" s="103"/>
      <c r="R20" s="103"/>
      <c r="S20" s="103"/>
      <c r="T20" s="121"/>
      <c r="U20" s="121"/>
      <c r="V20" s="121"/>
    </row>
    <row r="21" spans="1:22" s="116" customFormat="1" ht="16.5" customHeight="1" x14ac:dyDescent="0.2">
      <c r="A21" s="175">
        <v>1</v>
      </c>
      <c r="B21" s="174">
        <v>2</v>
      </c>
      <c r="C21" s="175">
        <v>3</v>
      </c>
      <c r="D21" s="120"/>
      <c r="E21" s="120"/>
      <c r="F21" s="120"/>
      <c r="G21" s="120"/>
      <c r="H21" s="120"/>
      <c r="I21" s="103"/>
      <c r="J21" s="103"/>
      <c r="K21" s="103"/>
      <c r="L21" s="103"/>
      <c r="M21" s="103"/>
      <c r="N21" s="103"/>
      <c r="O21" s="103"/>
      <c r="P21" s="103"/>
      <c r="Q21" s="103"/>
      <c r="R21" s="103"/>
      <c r="S21" s="103"/>
      <c r="T21" s="121"/>
      <c r="U21" s="121"/>
      <c r="V21" s="121"/>
    </row>
    <row r="22" spans="1:22" s="116" customFormat="1" ht="39" customHeight="1" x14ac:dyDescent="0.2">
      <c r="A22" s="176" t="s">
        <v>61</v>
      </c>
      <c r="B22" s="177" t="s">
        <v>289</v>
      </c>
      <c r="C22" s="178" t="s">
        <v>465</v>
      </c>
      <c r="D22" s="120"/>
      <c r="E22" s="120"/>
      <c r="F22" s="120"/>
      <c r="G22" s="120"/>
      <c r="H22" s="120"/>
      <c r="I22" s="103"/>
      <c r="J22" s="103"/>
      <c r="K22" s="103"/>
      <c r="L22" s="103"/>
      <c r="M22" s="103"/>
      <c r="N22" s="103"/>
      <c r="O22" s="103"/>
      <c r="P22" s="103"/>
      <c r="Q22" s="103"/>
      <c r="R22" s="103"/>
      <c r="S22" s="103"/>
      <c r="T22" s="121"/>
      <c r="U22" s="121"/>
      <c r="V22" s="121"/>
    </row>
    <row r="23" spans="1:22" s="116" customFormat="1" ht="47.25" x14ac:dyDescent="0.2">
      <c r="A23" s="176" t="s">
        <v>60</v>
      </c>
      <c r="B23" s="179" t="s">
        <v>466</v>
      </c>
      <c r="C23" s="173" t="s">
        <v>735</v>
      </c>
      <c r="D23" s="120"/>
      <c r="E23" s="120"/>
      <c r="F23" s="120"/>
      <c r="G23" s="120"/>
      <c r="H23" s="120"/>
      <c r="I23" s="103"/>
      <c r="J23" s="103"/>
      <c r="K23" s="103"/>
      <c r="L23" s="103"/>
      <c r="M23" s="103"/>
      <c r="N23" s="103"/>
      <c r="O23" s="103"/>
      <c r="P23" s="103"/>
      <c r="Q23" s="103"/>
      <c r="R23" s="103"/>
      <c r="S23" s="103"/>
      <c r="T23" s="121"/>
      <c r="U23" s="121"/>
      <c r="V23" s="121"/>
    </row>
    <row r="24" spans="1:22" s="116" customFormat="1" ht="22.5" customHeight="1" x14ac:dyDescent="0.2">
      <c r="A24" s="407"/>
      <c r="B24" s="408"/>
      <c r="C24" s="409"/>
      <c r="D24" s="120"/>
      <c r="E24" s="120"/>
      <c r="F24" s="120"/>
      <c r="G24" s="120"/>
      <c r="H24" s="120"/>
      <c r="I24" s="103"/>
      <c r="J24" s="103"/>
      <c r="K24" s="103"/>
      <c r="L24" s="103"/>
      <c r="M24" s="103"/>
      <c r="N24" s="103"/>
      <c r="O24" s="103"/>
      <c r="P24" s="103"/>
      <c r="Q24" s="103"/>
      <c r="R24" s="103"/>
      <c r="S24" s="103"/>
      <c r="T24" s="121"/>
      <c r="U24" s="121"/>
      <c r="V24" s="121"/>
    </row>
    <row r="25" spans="1:22" s="116" customFormat="1" ht="58.5" customHeight="1" x14ac:dyDescent="0.2">
      <c r="A25" s="176" t="s">
        <v>59</v>
      </c>
      <c r="B25" s="178" t="s">
        <v>386</v>
      </c>
      <c r="C25" s="173" t="s">
        <v>469</v>
      </c>
      <c r="D25" s="120"/>
      <c r="E25" s="120"/>
      <c r="F25" s="120"/>
      <c r="G25" s="120"/>
      <c r="H25" s="103"/>
      <c r="I25" s="103"/>
      <c r="J25" s="103"/>
      <c r="K25" s="103"/>
      <c r="L25" s="103"/>
      <c r="M25" s="103"/>
      <c r="N25" s="103"/>
      <c r="O25" s="103"/>
      <c r="P25" s="103"/>
      <c r="Q25" s="103"/>
      <c r="R25" s="103"/>
      <c r="S25" s="121"/>
      <c r="T25" s="121"/>
      <c r="U25" s="121"/>
      <c r="V25" s="121"/>
    </row>
    <row r="26" spans="1:22" s="116" customFormat="1" ht="42.75" customHeight="1" x14ac:dyDescent="0.2">
      <c r="A26" s="176" t="s">
        <v>58</v>
      </c>
      <c r="B26" s="178" t="s">
        <v>71</v>
      </c>
      <c r="C26" s="173" t="s">
        <v>455</v>
      </c>
      <c r="D26" s="120"/>
      <c r="E26" s="120"/>
      <c r="F26" s="120"/>
      <c r="G26" s="120"/>
      <c r="H26" s="103"/>
      <c r="I26" s="103"/>
      <c r="J26" s="103"/>
      <c r="K26" s="103"/>
      <c r="L26" s="103"/>
      <c r="M26" s="103"/>
      <c r="N26" s="103"/>
      <c r="O26" s="103"/>
      <c r="P26" s="103"/>
      <c r="Q26" s="103"/>
      <c r="R26" s="103"/>
      <c r="S26" s="121"/>
      <c r="T26" s="121"/>
      <c r="U26" s="121"/>
      <c r="V26" s="121"/>
    </row>
    <row r="27" spans="1:22" s="116" customFormat="1" ht="51.75" customHeight="1" x14ac:dyDescent="0.2">
      <c r="A27" s="176" t="s">
        <v>56</v>
      </c>
      <c r="B27" s="178" t="s">
        <v>70</v>
      </c>
      <c r="C27" s="180" t="s">
        <v>478</v>
      </c>
      <c r="D27" s="120"/>
      <c r="E27" s="120"/>
      <c r="F27" s="120"/>
      <c r="G27" s="120"/>
      <c r="H27" s="103"/>
      <c r="I27" s="103"/>
      <c r="J27" s="103"/>
      <c r="K27" s="103"/>
      <c r="L27" s="103"/>
      <c r="M27" s="103"/>
      <c r="N27" s="103"/>
      <c r="O27" s="103"/>
      <c r="P27" s="103"/>
      <c r="Q27" s="103"/>
      <c r="R27" s="103"/>
      <c r="S27" s="121"/>
      <c r="T27" s="121"/>
      <c r="U27" s="121"/>
      <c r="V27" s="121"/>
    </row>
    <row r="28" spans="1:22" s="116" customFormat="1" ht="42.75" customHeight="1" x14ac:dyDescent="0.2">
      <c r="A28" s="176" t="s">
        <v>55</v>
      </c>
      <c r="B28" s="178" t="s">
        <v>387</v>
      </c>
      <c r="C28" s="173" t="s">
        <v>456</v>
      </c>
      <c r="D28" s="120"/>
      <c r="E28" s="120"/>
      <c r="F28" s="120"/>
      <c r="G28" s="120"/>
      <c r="H28" s="103"/>
      <c r="I28" s="103"/>
      <c r="J28" s="103"/>
      <c r="K28" s="103"/>
      <c r="L28" s="103"/>
      <c r="M28" s="103"/>
      <c r="N28" s="103"/>
      <c r="O28" s="103"/>
      <c r="P28" s="103"/>
      <c r="Q28" s="103"/>
      <c r="R28" s="103"/>
      <c r="S28" s="121"/>
      <c r="T28" s="121"/>
      <c r="U28" s="121"/>
      <c r="V28" s="121"/>
    </row>
    <row r="29" spans="1:22" s="116" customFormat="1" ht="51.75" customHeight="1" x14ac:dyDescent="0.2">
      <c r="A29" s="176" t="s">
        <v>53</v>
      </c>
      <c r="B29" s="178" t="s">
        <v>388</v>
      </c>
      <c r="C29" s="173" t="s">
        <v>456</v>
      </c>
      <c r="D29" s="120"/>
      <c r="E29" s="120"/>
      <c r="F29" s="120"/>
      <c r="G29" s="120"/>
      <c r="H29" s="103"/>
      <c r="I29" s="103"/>
      <c r="J29" s="103"/>
      <c r="K29" s="103"/>
      <c r="L29" s="103"/>
      <c r="M29" s="103"/>
      <c r="N29" s="103"/>
      <c r="O29" s="103"/>
      <c r="P29" s="103"/>
      <c r="Q29" s="103"/>
      <c r="R29" s="103"/>
      <c r="S29" s="121"/>
      <c r="T29" s="121"/>
      <c r="U29" s="121"/>
      <c r="V29" s="121"/>
    </row>
    <row r="30" spans="1:22" s="116" customFormat="1" ht="51.75" customHeight="1" x14ac:dyDescent="0.2">
      <c r="A30" s="176" t="s">
        <v>51</v>
      </c>
      <c r="B30" s="178" t="s">
        <v>389</v>
      </c>
      <c r="C30" s="173" t="s">
        <v>456</v>
      </c>
      <c r="D30" s="120"/>
      <c r="E30" s="120"/>
      <c r="F30" s="120"/>
      <c r="G30" s="120"/>
      <c r="H30" s="103"/>
      <c r="I30" s="103"/>
      <c r="J30" s="103"/>
      <c r="K30" s="103"/>
      <c r="L30" s="103"/>
      <c r="M30" s="103"/>
      <c r="N30" s="103"/>
      <c r="O30" s="103"/>
      <c r="P30" s="103"/>
      <c r="Q30" s="103"/>
      <c r="R30" s="103"/>
      <c r="S30" s="121"/>
      <c r="T30" s="121"/>
      <c r="U30" s="121"/>
      <c r="V30" s="121"/>
    </row>
    <row r="31" spans="1:22" s="116" customFormat="1" ht="51.75" customHeight="1" x14ac:dyDescent="0.2">
      <c r="A31" s="176" t="s">
        <v>69</v>
      </c>
      <c r="B31" s="178" t="s">
        <v>390</v>
      </c>
      <c r="C31" s="173" t="s">
        <v>467</v>
      </c>
      <c r="D31" s="120"/>
      <c r="E31" s="120"/>
      <c r="F31" s="120"/>
      <c r="G31" s="120"/>
      <c r="H31" s="103"/>
      <c r="I31" s="103"/>
      <c r="J31" s="103"/>
      <c r="K31" s="103"/>
      <c r="L31" s="103"/>
      <c r="M31" s="103"/>
      <c r="N31" s="103"/>
      <c r="O31" s="103"/>
      <c r="P31" s="103"/>
      <c r="Q31" s="103"/>
      <c r="R31" s="103"/>
      <c r="S31" s="121"/>
      <c r="T31" s="121"/>
      <c r="U31" s="121"/>
      <c r="V31" s="121"/>
    </row>
    <row r="32" spans="1:22" s="116" customFormat="1" ht="51.75" customHeight="1" x14ac:dyDescent="0.2">
      <c r="A32" s="176" t="s">
        <v>67</v>
      </c>
      <c r="B32" s="178" t="s">
        <v>391</v>
      </c>
      <c r="C32" s="173" t="s">
        <v>467</v>
      </c>
      <c r="D32" s="120"/>
      <c r="E32" s="120"/>
      <c r="F32" s="120"/>
      <c r="G32" s="120"/>
      <c r="H32" s="103"/>
      <c r="I32" s="103"/>
      <c r="J32" s="103"/>
      <c r="K32" s="103"/>
      <c r="L32" s="103"/>
      <c r="M32" s="103"/>
      <c r="N32" s="103"/>
      <c r="O32" s="103"/>
      <c r="P32" s="103"/>
      <c r="Q32" s="103"/>
      <c r="R32" s="103"/>
      <c r="S32" s="121"/>
      <c r="T32" s="121"/>
      <c r="U32" s="121"/>
      <c r="V32" s="121"/>
    </row>
    <row r="33" spans="1:22" s="116" customFormat="1" ht="101.25" customHeight="1" x14ac:dyDescent="0.2">
      <c r="A33" s="176" t="s">
        <v>66</v>
      </c>
      <c r="B33" s="178" t="s">
        <v>392</v>
      </c>
      <c r="C33" s="178" t="s">
        <v>471</v>
      </c>
      <c r="D33" s="120"/>
      <c r="E33" s="120"/>
      <c r="F33" s="120"/>
      <c r="G33" s="120"/>
      <c r="H33" s="103"/>
      <c r="I33" s="103"/>
      <c r="J33" s="103"/>
      <c r="K33" s="103"/>
      <c r="L33" s="103"/>
      <c r="M33" s="103"/>
      <c r="N33" s="103"/>
      <c r="O33" s="103"/>
      <c r="P33" s="103"/>
      <c r="Q33" s="103"/>
      <c r="R33" s="103"/>
      <c r="S33" s="121"/>
      <c r="T33" s="121"/>
      <c r="U33" s="121"/>
      <c r="V33" s="121"/>
    </row>
    <row r="34" spans="1:22" ht="111" customHeight="1" x14ac:dyDescent="0.25">
      <c r="A34" s="176" t="s">
        <v>406</v>
      </c>
      <c r="B34" s="178" t="s">
        <v>393</v>
      </c>
      <c r="C34" s="173" t="s">
        <v>467</v>
      </c>
      <c r="D34" s="122"/>
      <c r="E34" s="122"/>
      <c r="F34" s="122"/>
      <c r="G34" s="122"/>
      <c r="H34" s="122"/>
      <c r="I34" s="122"/>
      <c r="J34" s="122"/>
      <c r="K34" s="122"/>
      <c r="L34" s="122"/>
      <c r="M34" s="122"/>
      <c r="N34" s="122"/>
      <c r="O34" s="122"/>
      <c r="P34" s="122"/>
      <c r="Q34" s="122"/>
      <c r="R34" s="122"/>
      <c r="S34" s="122"/>
      <c r="T34" s="122"/>
      <c r="U34" s="122"/>
      <c r="V34" s="122"/>
    </row>
    <row r="35" spans="1:22" ht="58.5" customHeight="1" x14ac:dyDescent="0.25">
      <c r="A35" s="176" t="s">
        <v>396</v>
      </c>
      <c r="B35" s="178" t="s">
        <v>68</v>
      </c>
      <c r="C35" s="173" t="s">
        <v>467</v>
      </c>
      <c r="D35" s="122"/>
      <c r="E35" s="122"/>
      <c r="F35" s="122"/>
      <c r="G35" s="122"/>
      <c r="H35" s="122"/>
      <c r="I35" s="122"/>
      <c r="J35" s="122"/>
      <c r="K35" s="122"/>
      <c r="L35" s="122"/>
      <c r="M35" s="122"/>
      <c r="N35" s="122"/>
      <c r="O35" s="122"/>
      <c r="P35" s="122"/>
      <c r="Q35" s="122"/>
      <c r="R35" s="122"/>
      <c r="S35" s="122"/>
      <c r="T35" s="122"/>
      <c r="U35" s="122"/>
      <c r="V35" s="122"/>
    </row>
    <row r="36" spans="1:22" ht="51.75" customHeight="1" x14ac:dyDescent="0.25">
      <c r="A36" s="176" t="s">
        <v>407</v>
      </c>
      <c r="B36" s="178" t="s">
        <v>394</v>
      </c>
      <c r="C36" s="173" t="s">
        <v>468</v>
      </c>
      <c r="D36" s="122"/>
      <c r="E36" s="122"/>
      <c r="F36" s="122"/>
      <c r="G36" s="122"/>
      <c r="H36" s="122"/>
      <c r="I36" s="122"/>
      <c r="J36" s="122"/>
      <c r="K36" s="122"/>
      <c r="L36" s="122"/>
      <c r="M36" s="122"/>
      <c r="N36" s="122"/>
      <c r="O36" s="122"/>
      <c r="P36" s="122"/>
      <c r="Q36" s="122"/>
      <c r="R36" s="122"/>
      <c r="S36" s="122"/>
      <c r="T36" s="122"/>
      <c r="U36" s="122"/>
      <c r="V36" s="122"/>
    </row>
    <row r="37" spans="1:22" ht="43.5" customHeight="1" x14ac:dyDescent="0.25">
      <c r="A37" s="176" t="s">
        <v>397</v>
      </c>
      <c r="B37" s="178" t="s">
        <v>395</v>
      </c>
      <c r="C37" s="173" t="s">
        <v>468</v>
      </c>
      <c r="D37" s="122"/>
      <c r="E37" s="122"/>
      <c r="F37" s="122"/>
      <c r="G37" s="122"/>
      <c r="H37" s="122"/>
      <c r="I37" s="122"/>
      <c r="J37" s="122"/>
      <c r="K37" s="122"/>
      <c r="L37" s="122"/>
      <c r="M37" s="122"/>
      <c r="N37" s="122"/>
      <c r="O37" s="122"/>
      <c r="P37" s="122"/>
      <c r="Q37" s="122"/>
      <c r="R37" s="122"/>
      <c r="S37" s="122"/>
      <c r="T37" s="122"/>
      <c r="U37" s="122"/>
      <c r="V37" s="122"/>
    </row>
    <row r="38" spans="1:22" ht="43.5" customHeight="1" x14ac:dyDescent="0.25">
      <c r="A38" s="176" t="s">
        <v>408</v>
      </c>
      <c r="B38" s="178" t="s">
        <v>227</v>
      </c>
      <c r="C38" s="173" t="s">
        <v>467</v>
      </c>
      <c r="D38" s="122"/>
      <c r="E38" s="122"/>
      <c r="F38" s="122"/>
      <c r="G38" s="122"/>
      <c r="H38" s="122"/>
      <c r="I38" s="122"/>
      <c r="J38" s="122"/>
      <c r="K38" s="122"/>
      <c r="L38" s="122"/>
      <c r="M38" s="122"/>
      <c r="N38" s="122"/>
      <c r="O38" s="122"/>
      <c r="P38" s="122"/>
      <c r="Q38" s="122"/>
      <c r="R38" s="122"/>
      <c r="S38" s="122"/>
      <c r="T38" s="122"/>
      <c r="U38" s="122"/>
      <c r="V38" s="122"/>
    </row>
    <row r="39" spans="1:22" ht="23.25" customHeight="1" x14ac:dyDescent="0.25">
      <c r="A39" s="407"/>
      <c r="B39" s="408"/>
      <c r="C39" s="409"/>
      <c r="D39" s="122"/>
      <c r="E39" s="122"/>
      <c r="F39" s="122"/>
      <c r="G39" s="122"/>
      <c r="H39" s="122"/>
      <c r="I39" s="122"/>
      <c r="J39" s="122"/>
      <c r="K39" s="122"/>
      <c r="L39" s="122"/>
      <c r="M39" s="122"/>
      <c r="N39" s="122"/>
      <c r="O39" s="122"/>
      <c r="P39" s="122"/>
      <c r="Q39" s="122"/>
      <c r="R39" s="122"/>
      <c r="S39" s="122"/>
      <c r="T39" s="122"/>
      <c r="U39" s="122"/>
      <c r="V39" s="122"/>
    </row>
    <row r="40" spans="1:22" ht="97.5" x14ac:dyDescent="0.25">
      <c r="A40" s="176" t="s">
        <v>398</v>
      </c>
      <c r="B40" s="178" t="s">
        <v>450</v>
      </c>
      <c r="C40" s="181" t="s">
        <v>734</v>
      </c>
      <c r="D40" s="122"/>
      <c r="E40" s="122"/>
      <c r="F40" s="122"/>
      <c r="G40" s="122"/>
      <c r="H40" s="122"/>
      <c r="I40" s="122"/>
      <c r="J40" s="122"/>
      <c r="K40" s="122"/>
      <c r="L40" s="122"/>
      <c r="M40" s="122"/>
      <c r="N40" s="122"/>
      <c r="O40" s="122"/>
      <c r="P40" s="122"/>
      <c r="Q40" s="122"/>
      <c r="R40" s="122"/>
      <c r="S40" s="122"/>
      <c r="T40" s="122"/>
      <c r="U40" s="122"/>
      <c r="V40" s="122"/>
    </row>
    <row r="41" spans="1:22" ht="105.75" customHeight="1" x14ac:dyDescent="0.25">
      <c r="A41" s="176" t="s">
        <v>409</v>
      </c>
      <c r="B41" s="178" t="s">
        <v>432</v>
      </c>
      <c r="C41" s="181" t="s">
        <v>468</v>
      </c>
      <c r="D41" s="122"/>
      <c r="E41" s="122"/>
      <c r="F41" s="122"/>
      <c r="G41" s="122"/>
      <c r="H41" s="122"/>
      <c r="I41" s="122"/>
      <c r="J41" s="122"/>
      <c r="K41" s="122"/>
      <c r="L41" s="122"/>
      <c r="M41" s="122"/>
      <c r="N41" s="122"/>
      <c r="O41" s="122"/>
      <c r="P41" s="122"/>
      <c r="Q41" s="122"/>
      <c r="R41" s="122"/>
      <c r="S41" s="122"/>
      <c r="T41" s="122"/>
      <c r="U41" s="122"/>
      <c r="V41" s="122"/>
    </row>
    <row r="42" spans="1:22" ht="83.25" customHeight="1" x14ac:dyDescent="0.25">
      <c r="A42" s="176" t="s">
        <v>399</v>
      </c>
      <c r="B42" s="178" t="s">
        <v>447</v>
      </c>
      <c r="C42" s="181" t="s">
        <v>468</v>
      </c>
      <c r="D42" s="122"/>
      <c r="E42" s="122"/>
      <c r="F42" s="122"/>
      <c r="G42" s="122"/>
      <c r="H42" s="122"/>
      <c r="I42" s="122"/>
      <c r="J42" s="122"/>
      <c r="K42" s="122"/>
      <c r="L42" s="122"/>
      <c r="M42" s="122"/>
      <c r="N42" s="122"/>
      <c r="O42" s="122"/>
      <c r="P42" s="122"/>
      <c r="Q42" s="122"/>
      <c r="R42" s="122"/>
      <c r="S42" s="122"/>
      <c r="T42" s="122"/>
      <c r="U42" s="122"/>
      <c r="V42" s="122"/>
    </row>
    <row r="43" spans="1:22" ht="186" customHeight="1" x14ac:dyDescent="0.25">
      <c r="A43" s="176" t="s">
        <v>412</v>
      </c>
      <c r="B43" s="178" t="s">
        <v>413</v>
      </c>
      <c r="C43" s="181" t="s">
        <v>469</v>
      </c>
      <c r="D43" s="122"/>
      <c r="E43" s="122"/>
      <c r="F43" s="122"/>
      <c r="G43" s="122"/>
      <c r="H43" s="122"/>
      <c r="I43" s="122"/>
      <c r="J43" s="122"/>
      <c r="K43" s="122"/>
      <c r="L43" s="122"/>
      <c r="M43" s="122"/>
      <c r="N43" s="122"/>
      <c r="O43" s="122"/>
      <c r="P43" s="122"/>
      <c r="Q43" s="122"/>
      <c r="R43" s="122"/>
      <c r="S43" s="122"/>
      <c r="T43" s="122"/>
      <c r="U43" s="122"/>
      <c r="V43" s="122"/>
    </row>
    <row r="44" spans="1:22" ht="111" customHeight="1" x14ac:dyDescent="0.25">
      <c r="A44" s="176" t="s">
        <v>400</v>
      </c>
      <c r="B44" s="178" t="s">
        <v>438</v>
      </c>
      <c r="C44" s="181" t="s">
        <v>469</v>
      </c>
      <c r="D44" s="122"/>
      <c r="F44" s="122"/>
      <c r="G44" s="122"/>
      <c r="H44" s="122"/>
      <c r="I44" s="122"/>
      <c r="J44" s="122"/>
      <c r="K44" s="122"/>
      <c r="L44" s="122"/>
      <c r="M44" s="122"/>
      <c r="N44" s="122"/>
      <c r="O44" s="122"/>
      <c r="P44" s="122"/>
      <c r="Q44" s="122"/>
      <c r="R44" s="122"/>
      <c r="S44" s="122"/>
      <c r="T44" s="122"/>
      <c r="U44" s="122"/>
      <c r="V44" s="122"/>
    </row>
    <row r="45" spans="1:22" ht="89.25" customHeight="1" x14ac:dyDescent="0.25">
      <c r="A45" s="176" t="s">
        <v>433</v>
      </c>
      <c r="B45" s="178" t="s">
        <v>439</v>
      </c>
      <c r="C45" s="181" t="s">
        <v>469</v>
      </c>
      <c r="D45" s="122"/>
      <c r="E45" s="122"/>
      <c r="F45" s="122"/>
      <c r="G45" s="122"/>
      <c r="H45" s="122"/>
      <c r="I45" s="122"/>
      <c r="J45" s="122"/>
      <c r="K45" s="122"/>
      <c r="L45" s="122"/>
      <c r="M45" s="122"/>
      <c r="N45" s="122"/>
      <c r="O45" s="122"/>
      <c r="P45" s="122"/>
      <c r="Q45" s="122"/>
      <c r="R45" s="122"/>
      <c r="S45" s="122"/>
      <c r="T45" s="122"/>
      <c r="U45" s="122"/>
      <c r="V45" s="122"/>
    </row>
    <row r="46" spans="1:22" ht="101.25" customHeight="1" x14ac:dyDescent="0.25">
      <c r="A46" s="176" t="s">
        <v>401</v>
      </c>
      <c r="B46" s="178" t="s">
        <v>440</v>
      </c>
      <c r="C46" s="181" t="s">
        <v>469</v>
      </c>
      <c r="D46" s="122"/>
      <c r="E46" s="122"/>
      <c r="F46" s="122"/>
      <c r="G46" s="122"/>
      <c r="H46" s="122"/>
      <c r="I46" s="122"/>
      <c r="J46" s="122"/>
      <c r="K46" s="122"/>
      <c r="L46" s="122"/>
      <c r="M46" s="122"/>
      <c r="N46" s="122"/>
      <c r="O46" s="122"/>
      <c r="P46" s="122"/>
      <c r="Q46" s="122"/>
      <c r="R46" s="122"/>
      <c r="S46" s="122"/>
      <c r="T46" s="122"/>
      <c r="U46" s="122"/>
      <c r="V46" s="122"/>
    </row>
    <row r="47" spans="1:22" ht="18.75" customHeight="1" x14ac:dyDescent="0.25">
      <c r="A47" s="407"/>
      <c r="B47" s="408"/>
      <c r="C47" s="409"/>
      <c r="D47" s="122"/>
      <c r="E47" s="122"/>
      <c r="F47" s="122"/>
      <c r="G47" s="122"/>
      <c r="H47" s="122"/>
      <c r="I47" s="122"/>
      <c r="J47" s="122"/>
      <c r="K47" s="122"/>
      <c r="L47" s="122"/>
      <c r="M47" s="122"/>
      <c r="N47" s="122"/>
      <c r="O47" s="122"/>
      <c r="P47" s="122"/>
      <c r="Q47" s="122"/>
      <c r="R47" s="122"/>
      <c r="S47" s="122"/>
      <c r="T47" s="122"/>
      <c r="U47" s="122"/>
      <c r="V47" s="122"/>
    </row>
    <row r="48" spans="1:22" ht="75.75" customHeight="1" x14ac:dyDescent="0.25">
      <c r="A48" s="176" t="s">
        <v>434</v>
      </c>
      <c r="B48" s="178" t="s">
        <v>448</v>
      </c>
      <c r="C48" s="173" t="str">
        <f>CONCATENATE(ROUND('6.2. Паспорт фин осв ввод'!U24,2)," млн. рублей")</f>
        <v>211,97 млн. рублей</v>
      </c>
      <c r="D48" s="122"/>
      <c r="E48" s="122"/>
      <c r="F48" s="122"/>
      <c r="G48" s="122"/>
      <c r="H48" s="122"/>
      <c r="I48" s="122"/>
      <c r="J48" s="122"/>
      <c r="K48" s="122"/>
      <c r="L48" s="122"/>
      <c r="M48" s="122"/>
      <c r="N48" s="122"/>
      <c r="O48" s="122"/>
      <c r="P48" s="122"/>
      <c r="Q48" s="122"/>
      <c r="R48" s="122"/>
      <c r="S48" s="122"/>
      <c r="T48" s="122"/>
      <c r="U48" s="122"/>
      <c r="V48" s="122"/>
    </row>
    <row r="49" spans="1:22" ht="71.25" customHeight="1" x14ac:dyDescent="0.25">
      <c r="A49" s="176" t="s">
        <v>402</v>
      </c>
      <c r="B49" s="178" t="s">
        <v>449</v>
      </c>
      <c r="C49" s="173" t="str">
        <f>CONCATENATE(ROUND('6.2. Паспорт фин осв ввод'!U30,2)," млн. рублей")</f>
        <v>188,32 млн. рублей</v>
      </c>
      <c r="D49" s="122"/>
      <c r="E49" s="122"/>
      <c r="F49" s="122"/>
      <c r="G49" s="122"/>
      <c r="H49" s="122"/>
      <c r="I49" s="122"/>
      <c r="J49" s="122"/>
      <c r="K49" s="122"/>
      <c r="L49" s="122"/>
      <c r="M49" s="122"/>
      <c r="N49" s="122"/>
      <c r="O49" s="122"/>
      <c r="P49" s="122"/>
      <c r="Q49" s="122"/>
      <c r="R49" s="122"/>
      <c r="S49" s="122"/>
      <c r="T49" s="122"/>
      <c r="U49" s="122"/>
      <c r="V49" s="122"/>
    </row>
    <row r="50" spans="1:22"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row>
    <row r="51" spans="1:22"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row>
    <row r="52" spans="1:22"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row>
    <row r="53" spans="1:22"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row>
    <row r="54" spans="1:22"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row>
    <row r="55" spans="1:22"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row>
    <row r="56" spans="1:22"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row>
    <row r="57" spans="1:22"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row>
    <row r="58" spans="1:22"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row>
    <row r="59" spans="1:22"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row>
    <row r="60" spans="1:22"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row>
    <row r="61" spans="1:22"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row>
    <row r="62" spans="1:22"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row>
    <row r="63" spans="1:2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row>
    <row r="64" spans="1:22"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row>
    <row r="65" spans="1:22"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row>
    <row r="66" spans="1:22"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row>
    <row r="67" spans="1:22"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row>
    <row r="68" spans="1:22"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row>
    <row r="69" spans="1:22"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row>
    <row r="70" spans="1:22"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row>
    <row r="71" spans="1:22"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row>
    <row r="72" spans="1:22"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row>
    <row r="73" spans="1:22"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row>
    <row r="74" spans="1:22"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row>
    <row r="75" spans="1:22"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row>
    <row r="76" spans="1:22"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row>
    <row r="77" spans="1:22"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row>
    <row r="78" spans="1:22"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row>
    <row r="79" spans="1:22"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row>
    <row r="80" spans="1:22"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row>
    <row r="81" spans="1:22"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row>
    <row r="82" spans="1:22"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row>
    <row r="83" spans="1:22"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row>
    <row r="84" spans="1:22"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row>
    <row r="85" spans="1:22"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row>
    <row r="86" spans="1:22"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row>
    <row r="87" spans="1:22"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row>
    <row r="88" spans="1:22"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row>
    <row r="89" spans="1:22"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row>
    <row r="90" spans="1:22"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row>
    <row r="91" spans="1:22"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row>
    <row r="92" spans="1:22"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row>
    <row r="93" spans="1:22"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row>
    <row r="94" spans="1:22"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row>
    <row r="95" spans="1:22"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row>
    <row r="96" spans="1:22"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row>
    <row r="97" spans="1:22"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row>
    <row r="98" spans="1:22"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row>
    <row r="99" spans="1:22"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row>
    <row r="100" spans="1:22"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row>
    <row r="101" spans="1:22"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row>
    <row r="102" spans="1:22"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row>
    <row r="103" spans="1:22"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row>
    <row r="104" spans="1:22"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row>
    <row r="105" spans="1:22"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row>
    <row r="106" spans="1:22"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row>
    <row r="107" spans="1:22"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row>
    <row r="108" spans="1:22"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row>
    <row r="109" spans="1:22"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row>
    <row r="110" spans="1:22"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row>
    <row r="111" spans="1:22"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row>
    <row r="112" spans="1:22"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row>
    <row r="113" spans="1:22"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row>
    <row r="114" spans="1:22"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row>
    <row r="115" spans="1:22"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row>
    <row r="116" spans="1:22"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row>
    <row r="117" spans="1:22"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row>
    <row r="118" spans="1:22"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row>
    <row r="119" spans="1:22"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row>
    <row r="120" spans="1:22"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row>
    <row r="121" spans="1:22"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row>
    <row r="122" spans="1:22"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row>
    <row r="123" spans="1:22"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row>
    <row r="124" spans="1:22"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row>
    <row r="125" spans="1:22"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row>
    <row r="126" spans="1:22"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row>
    <row r="127" spans="1:22"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row>
    <row r="128" spans="1:22"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row>
    <row r="129" spans="1:22"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row>
    <row r="130" spans="1:22"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row>
    <row r="131" spans="1:22"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row>
    <row r="132" spans="1:22"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row>
    <row r="133" spans="1:22"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row>
    <row r="134" spans="1:22"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row>
    <row r="135" spans="1:22"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row>
    <row r="136" spans="1:22"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row>
    <row r="137" spans="1:22"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row>
    <row r="138" spans="1:22"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row>
    <row r="139" spans="1:22"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row>
    <row r="140" spans="1:22"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row>
    <row r="141" spans="1:22"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row>
    <row r="142" spans="1:22"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row>
    <row r="143" spans="1:22"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row>
    <row r="144" spans="1:22"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row>
    <row r="145" spans="1:22"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row>
    <row r="146" spans="1:22"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row>
    <row r="147" spans="1:22"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row>
    <row r="148" spans="1:22"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row>
    <row r="149" spans="1:22"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row>
    <row r="150" spans="1:22"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row>
    <row r="151" spans="1:22"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row>
    <row r="152" spans="1:22"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row>
    <row r="153" spans="1:22"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row>
    <row r="154" spans="1:22"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row>
    <row r="155" spans="1:22"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row>
    <row r="156" spans="1:22"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row>
    <row r="157" spans="1:22"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row>
    <row r="158" spans="1:22"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row>
    <row r="159" spans="1:22"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row>
    <row r="160" spans="1:22"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row>
    <row r="161" spans="1:22"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row>
    <row r="162" spans="1:22"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row>
    <row r="163" spans="1:22"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row>
    <row r="164" spans="1:22"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row>
    <row r="165" spans="1:22"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row>
    <row r="166" spans="1:22"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row>
    <row r="167" spans="1:22"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row>
    <row r="168" spans="1:22"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row>
    <row r="169" spans="1:22"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row>
    <row r="170" spans="1:22"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row>
    <row r="171" spans="1:22"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row>
    <row r="172" spans="1:22"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row>
    <row r="173" spans="1:22"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row>
    <row r="174" spans="1:22"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row>
    <row r="175" spans="1:22"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row>
    <row r="176" spans="1:22"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row>
    <row r="177" spans="1:22"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row>
    <row r="178" spans="1:22"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row>
    <row r="179" spans="1:22"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row>
    <row r="180" spans="1:22"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row>
    <row r="181" spans="1:22"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row>
    <row r="182" spans="1:22"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row>
    <row r="183" spans="1:22"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row>
    <row r="184" spans="1:22"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row>
    <row r="185" spans="1:22"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row>
    <row r="186" spans="1:22"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row>
    <row r="187" spans="1:22"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row>
    <row r="188" spans="1:22"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row>
    <row r="189" spans="1:22"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row>
    <row r="190" spans="1:22"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row>
    <row r="191" spans="1:22"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row>
    <row r="192" spans="1:22"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row>
    <row r="193" spans="1:22"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row>
    <row r="194" spans="1:22"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row>
    <row r="195" spans="1:22"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row>
    <row r="196" spans="1:22"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row>
    <row r="197" spans="1:22"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row>
    <row r="198" spans="1:22"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row>
    <row r="199" spans="1:22"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row>
    <row r="200" spans="1:22"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row>
    <row r="201" spans="1:22"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row>
    <row r="202" spans="1:22"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row>
    <row r="203" spans="1:22"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row>
    <row r="204" spans="1:22"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row>
    <row r="205" spans="1:22"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row>
    <row r="206" spans="1:22"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row>
    <row r="207" spans="1:22"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row>
    <row r="208" spans="1:22"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row>
    <row r="209" spans="1:22"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row>
    <row r="210" spans="1:22"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row>
    <row r="211" spans="1:22"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row>
    <row r="212" spans="1:22"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row>
    <row r="213" spans="1:22"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row>
    <row r="214" spans="1:22"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row>
    <row r="215" spans="1:22"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row>
    <row r="216" spans="1:22"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row>
    <row r="217" spans="1:22"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row>
    <row r="218" spans="1:22"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row>
    <row r="219" spans="1:22"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row>
    <row r="220" spans="1:22"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row>
    <row r="221" spans="1:22"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row>
    <row r="222" spans="1:22"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row>
    <row r="223" spans="1:22"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row>
    <row r="224" spans="1:22"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row>
    <row r="225" spans="1:22"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row>
    <row r="226" spans="1:22"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row>
    <row r="227" spans="1:22"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row>
    <row r="228" spans="1:22"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row>
    <row r="229" spans="1:22"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row>
    <row r="230" spans="1:22"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row>
    <row r="231" spans="1:22"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row>
    <row r="232" spans="1:22"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row>
    <row r="233" spans="1:22"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row>
    <row r="234" spans="1:22"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row>
    <row r="235" spans="1:22"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row>
    <row r="236" spans="1:22"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row>
    <row r="237" spans="1:22"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row>
    <row r="238" spans="1:22"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row>
    <row r="239" spans="1:22"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row>
    <row r="240" spans="1:22"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row>
    <row r="241" spans="1:22"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row>
    <row r="242" spans="1:22"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row>
    <row r="243" spans="1:22"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row>
    <row r="244" spans="1:22"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row>
    <row r="245" spans="1:22"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row>
    <row r="246" spans="1:22"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row>
    <row r="247" spans="1:22"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row>
    <row r="248" spans="1:22"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row>
    <row r="249" spans="1:22"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row>
    <row r="250" spans="1:22"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row>
    <row r="251" spans="1:22"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row>
    <row r="252" spans="1:22"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row>
    <row r="253" spans="1:22"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row>
    <row r="254" spans="1:22"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row>
    <row r="255" spans="1:22"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row>
    <row r="256" spans="1:22"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row>
    <row r="257" spans="1:22"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row>
    <row r="258" spans="1:22"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row>
    <row r="259" spans="1:22"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row>
    <row r="260" spans="1:22"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row>
    <row r="261" spans="1:22"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row>
    <row r="262" spans="1:22"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row>
    <row r="263" spans="1:22"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row>
    <row r="264" spans="1:22"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row>
    <row r="265" spans="1:22"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row>
    <row r="266" spans="1:22"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row>
    <row r="267" spans="1:22"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row>
    <row r="268" spans="1:22"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row>
    <row r="269" spans="1:22"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row>
    <row r="270" spans="1:22"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row>
    <row r="271" spans="1:22"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row>
    <row r="272" spans="1:22"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row>
    <row r="273" spans="1:22"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row>
    <row r="274" spans="1:22"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row>
    <row r="275" spans="1:22"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row>
    <row r="276" spans="1:22"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row>
    <row r="277" spans="1:22"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row>
    <row r="278" spans="1:22"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row>
    <row r="279" spans="1:22"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row>
    <row r="280" spans="1:22"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row>
    <row r="281" spans="1:22"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row>
    <row r="282" spans="1:22"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row>
    <row r="283" spans="1:22"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row>
    <row r="284" spans="1:22"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row>
    <row r="285" spans="1:22"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row>
    <row r="286" spans="1:22"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row>
    <row r="287" spans="1:22"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row>
    <row r="288" spans="1:22"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row>
    <row r="289" spans="1:22"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row>
    <row r="290" spans="1:22"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row>
    <row r="291" spans="1:22"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row>
    <row r="292" spans="1:22"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row>
    <row r="293" spans="1:22"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row>
    <row r="294" spans="1:22"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row>
    <row r="295" spans="1:22"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row>
    <row r="296" spans="1:22"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row>
    <row r="297" spans="1:22"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row>
    <row r="298" spans="1:22"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row>
    <row r="299" spans="1:22"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row>
    <row r="300" spans="1:22"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row>
    <row r="301" spans="1:22"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row>
    <row r="302" spans="1:22"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row>
    <row r="303" spans="1:22"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row>
    <row r="304" spans="1:22"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row>
    <row r="305" spans="1:22"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row>
    <row r="306" spans="1:22"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row>
    <row r="307" spans="1:22"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row>
    <row r="308" spans="1:22"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row>
    <row r="309" spans="1:22"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row>
    <row r="310" spans="1:22"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row>
    <row r="311" spans="1:22"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row>
    <row r="312" spans="1:22"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row>
    <row r="313" spans="1:22"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row>
    <row r="314" spans="1:22"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row>
    <row r="315" spans="1:22"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row>
    <row r="316" spans="1:22"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row>
    <row r="317" spans="1:22"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row>
    <row r="318" spans="1:22"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row>
    <row r="319" spans="1:22"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row>
    <row r="320" spans="1:22"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row>
    <row r="321" spans="1:22"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row>
    <row r="322" spans="1:22"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row>
    <row r="323" spans="1:22"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row>
    <row r="324" spans="1:22"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row>
    <row r="325" spans="1:22"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row>
    <row r="326" spans="1:22"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row>
    <row r="327" spans="1:22"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row>
    <row r="328" spans="1:22"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row>
    <row r="329" spans="1:22"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row>
    <row r="330" spans="1:22"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row>
    <row r="331" spans="1:22"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row>
    <row r="332" spans="1:22"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row>
    <row r="333" spans="1:22"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row>
    <row r="334" spans="1:22"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row>
    <row r="335" spans="1:22"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row>
    <row r="336" spans="1:22"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row>
    <row r="337" spans="1:22"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row>
    <row r="338" spans="1:22"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formula1>список</formula1>
    </dataValidation>
    <dataValidation type="list" allowBlank="1" showInputMessage="1" showErrorMessage="1" sqref="C27">
      <formula1>список2</formula1>
    </dataValidation>
    <dataValidation type="list" allowBlank="1" showInputMessage="1" showErrorMessage="1" sqref="C28:C32 C36:C38">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F23" sqref="F23"/>
    </sheetView>
  </sheetViews>
  <sheetFormatPr defaultColWidth="9.140625" defaultRowHeight="15.75" x14ac:dyDescent="0.25"/>
  <cols>
    <col min="1" max="1" width="9.140625" style="45"/>
    <col min="2" max="2" width="57.85546875" style="45" customWidth="1"/>
    <col min="3" max="3" width="13" style="45" customWidth="1"/>
    <col min="4" max="4" width="17.85546875" style="45" customWidth="1"/>
    <col min="5" max="6" width="19" style="45" customWidth="1"/>
    <col min="7" max="7" width="12" style="46" customWidth="1"/>
    <col min="8" max="19" width="9" style="46" customWidth="1"/>
    <col min="20" max="20" width="13.140625" style="45" customWidth="1"/>
    <col min="21" max="21" width="24.85546875" style="45" customWidth="1"/>
    <col min="22" max="16384" width="9.140625" style="45"/>
  </cols>
  <sheetData>
    <row r="1" spans="1:21" ht="18.75" x14ac:dyDescent="0.25">
      <c r="A1" s="46"/>
      <c r="B1" s="46"/>
      <c r="C1" s="46"/>
      <c r="D1" s="46"/>
      <c r="E1" s="46"/>
      <c r="F1" s="46"/>
      <c r="U1" s="32" t="s">
        <v>65</v>
      </c>
    </row>
    <row r="2" spans="1:21" ht="18.75" x14ac:dyDescent="0.3">
      <c r="A2" s="46"/>
      <c r="B2" s="46"/>
      <c r="C2" s="46"/>
      <c r="D2" s="46"/>
      <c r="E2" s="46"/>
      <c r="F2" s="46"/>
      <c r="U2" s="14" t="s">
        <v>7</v>
      </c>
    </row>
    <row r="3" spans="1:21" ht="18.75" x14ac:dyDescent="0.3">
      <c r="A3" s="46"/>
      <c r="B3" s="46"/>
      <c r="C3" s="46"/>
      <c r="D3" s="46"/>
      <c r="E3" s="46"/>
      <c r="F3" s="46"/>
      <c r="U3" s="14" t="s">
        <v>64</v>
      </c>
    </row>
    <row r="4" spans="1:21" ht="18.75" customHeight="1" x14ac:dyDescent="0.25">
      <c r="A4" s="410" t="str">
        <f>'6.1. Паспорт сетевой график'!A5:K5</f>
        <v>Год раскрытия информации: 2023 год</v>
      </c>
      <c r="B4" s="410"/>
      <c r="C4" s="410"/>
      <c r="D4" s="410"/>
      <c r="E4" s="410"/>
      <c r="F4" s="410"/>
      <c r="G4" s="410"/>
      <c r="H4" s="410"/>
      <c r="I4" s="410"/>
      <c r="J4" s="410"/>
      <c r="K4" s="410"/>
      <c r="L4" s="410"/>
      <c r="M4" s="410"/>
      <c r="N4" s="410"/>
      <c r="O4" s="410"/>
      <c r="P4" s="410"/>
      <c r="Q4" s="410"/>
      <c r="R4" s="410"/>
      <c r="S4" s="410"/>
      <c r="T4" s="410"/>
      <c r="U4" s="410"/>
    </row>
    <row r="5" spans="1:21" ht="18.75" x14ac:dyDescent="0.3">
      <c r="A5" s="46"/>
      <c r="B5" s="46"/>
      <c r="C5" s="46"/>
      <c r="D5" s="46"/>
      <c r="E5" s="46"/>
      <c r="F5" s="46"/>
      <c r="U5" s="14"/>
    </row>
    <row r="6" spans="1:21" ht="18.75" x14ac:dyDescent="0.25">
      <c r="A6" s="488" t="s">
        <v>6</v>
      </c>
      <c r="B6" s="488"/>
      <c r="C6" s="488"/>
      <c r="D6" s="488"/>
      <c r="E6" s="488"/>
      <c r="F6" s="488"/>
      <c r="G6" s="488"/>
      <c r="H6" s="488"/>
      <c r="I6" s="488"/>
      <c r="J6" s="488"/>
      <c r="K6" s="488"/>
      <c r="L6" s="488"/>
      <c r="M6" s="488"/>
      <c r="N6" s="488"/>
      <c r="O6" s="488"/>
      <c r="P6" s="488"/>
      <c r="Q6" s="488"/>
      <c r="R6" s="488"/>
      <c r="S6" s="488"/>
      <c r="T6" s="488"/>
      <c r="U6" s="488"/>
    </row>
    <row r="7" spans="1:21" ht="18.75" x14ac:dyDescent="0.25">
      <c r="A7" s="159"/>
      <c r="B7" s="159"/>
      <c r="C7" s="159"/>
      <c r="D7" s="159"/>
      <c r="E7" s="159"/>
      <c r="F7" s="159"/>
      <c r="G7" s="159"/>
      <c r="H7" s="159"/>
      <c r="I7" s="159"/>
      <c r="J7" s="159"/>
      <c r="K7" s="159"/>
      <c r="L7" s="159"/>
      <c r="M7" s="159"/>
      <c r="N7" s="159"/>
      <c r="O7" s="159"/>
      <c r="P7" s="159"/>
      <c r="Q7" s="159"/>
      <c r="R7" s="159"/>
      <c r="S7" s="159"/>
      <c r="T7" s="160"/>
      <c r="U7" s="160"/>
    </row>
    <row r="8" spans="1:21" x14ac:dyDescent="0.25">
      <c r="A8" s="489" t="str">
        <f>'6.1. Паспорт сетевой график'!A9</f>
        <v>Акционерное общество "Янтарьэнерго" ДЗО  ПАО "Россети"</v>
      </c>
      <c r="B8" s="489"/>
      <c r="C8" s="489"/>
      <c r="D8" s="489"/>
      <c r="E8" s="489"/>
      <c r="F8" s="489"/>
      <c r="G8" s="489"/>
      <c r="H8" s="489"/>
      <c r="I8" s="489"/>
      <c r="J8" s="489"/>
      <c r="K8" s="489"/>
      <c r="L8" s="489"/>
      <c r="M8" s="489"/>
      <c r="N8" s="489"/>
      <c r="O8" s="489"/>
      <c r="P8" s="489"/>
      <c r="Q8" s="489"/>
      <c r="R8" s="489"/>
      <c r="S8" s="489"/>
      <c r="T8" s="489"/>
      <c r="U8" s="489"/>
    </row>
    <row r="9" spans="1:21" ht="18.75" customHeight="1" x14ac:dyDescent="0.25">
      <c r="A9" s="487" t="s">
        <v>5</v>
      </c>
      <c r="B9" s="487"/>
      <c r="C9" s="487"/>
      <c r="D9" s="487"/>
      <c r="E9" s="487"/>
      <c r="F9" s="487"/>
      <c r="G9" s="487"/>
      <c r="H9" s="487"/>
      <c r="I9" s="487"/>
      <c r="J9" s="487"/>
      <c r="K9" s="487"/>
      <c r="L9" s="487"/>
      <c r="M9" s="487"/>
      <c r="N9" s="487"/>
      <c r="O9" s="487"/>
      <c r="P9" s="487"/>
      <c r="Q9" s="487"/>
      <c r="R9" s="487"/>
      <c r="S9" s="487"/>
      <c r="T9" s="487"/>
      <c r="U9" s="487"/>
    </row>
    <row r="10" spans="1:21" ht="18.75" x14ac:dyDescent="0.25">
      <c r="A10" s="159"/>
      <c r="B10" s="159"/>
      <c r="C10" s="159"/>
      <c r="D10" s="159"/>
      <c r="E10" s="159"/>
      <c r="F10" s="159"/>
      <c r="G10" s="159"/>
      <c r="H10" s="159"/>
      <c r="I10" s="159"/>
      <c r="J10" s="159"/>
      <c r="K10" s="159"/>
      <c r="L10" s="159"/>
      <c r="M10" s="159"/>
      <c r="N10" s="159"/>
      <c r="O10" s="159"/>
      <c r="P10" s="159"/>
      <c r="Q10" s="159"/>
      <c r="R10" s="159"/>
      <c r="S10" s="159"/>
      <c r="T10" s="160"/>
      <c r="U10" s="160"/>
    </row>
    <row r="11" spans="1:21" x14ac:dyDescent="0.25">
      <c r="A11" s="489" t="str">
        <f>'6.1. Паспорт сетевой график'!A12</f>
        <v>L_19-1049</v>
      </c>
      <c r="B11" s="489"/>
      <c r="C11" s="489"/>
      <c r="D11" s="489"/>
      <c r="E11" s="489"/>
      <c r="F11" s="489"/>
      <c r="G11" s="489"/>
      <c r="H11" s="489"/>
      <c r="I11" s="489"/>
      <c r="J11" s="489"/>
      <c r="K11" s="489"/>
      <c r="L11" s="489"/>
      <c r="M11" s="489"/>
      <c r="N11" s="489"/>
      <c r="O11" s="489"/>
      <c r="P11" s="489"/>
      <c r="Q11" s="489"/>
      <c r="R11" s="489"/>
      <c r="S11" s="489"/>
      <c r="T11" s="489"/>
      <c r="U11" s="489"/>
    </row>
    <row r="12" spans="1:21" x14ac:dyDescent="0.25">
      <c r="A12" s="487" t="s">
        <v>4</v>
      </c>
      <c r="B12" s="487"/>
      <c r="C12" s="487"/>
      <c r="D12" s="487"/>
      <c r="E12" s="487"/>
      <c r="F12" s="487"/>
      <c r="G12" s="487"/>
      <c r="H12" s="487"/>
      <c r="I12" s="487"/>
      <c r="J12" s="487"/>
      <c r="K12" s="487"/>
      <c r="L12" s="487"/>
      <c r="M12" s="487"/>
      <c r="N12" s="487"/>
      <c r="O12" s="487"/>
      <c r="P12" s="487"/>
      <c r="Q12" s="487"/>
      <c r="R12" s="487"/>
      <c r="S12" s="487"/>
      <c r="T12" s="487"/>
      <c r="U12" s="487"/>
    </row>
    <row r="13" spans="1:21" ht="16.5" customHeight="1" x14ac:dyDescent="0.3">
      <c r="A13" s="161"/>
      <c r="B13" s="161"/>
      <c r="C13" s="161"/>
      <c r="D13" s="161"/>
      <c r="E13" s="161"/>
      <c r="F13" s="161"/>
      <c r="G13" s="161"/>
      <c r="H13" s="161"/>
      <c r="I13" s="161"/>
      <c r="J13" s="161"/>
      <c r="K13" s="161"/>
      <c r="L13" s="161"/>
      <c r="M13" s="161"/>
      <c r="N13" s="161"/>
      <c r="O13" s="161"/>
      <c r="P13" s="161"/>
      <c r="Q13" s="161"/>
      <c r="R13" s="161"/>
      <c r="S13" s="161"/>
      <c r="T13" s="55"/>
      <c r="U13" s="55"/>
    </row>
    <row r="14" spans="1:21" ht="36" customHeight="1" x14ac:dyDescent="0.25">
      <c r="A14" s="499" t="str">
        <f>'6.1. Паспорт сетевой график'!A15</f>
        <v>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v>
      </c>
      <c r="B14" s="499"/>
      <c r="C14" s="499"/>
      <c r="D14" s="499"/>
      <c r="E14" s="499"/>
      <c r="F14" s="499"/>
      <c r="G14" s="499"/>
      <c r="H14" s="499"/>
      <c r="I14" s="499"/>
      <c r="J14" s="499"/>
      <c r="K14" s="499"/>
      <c r="L14" s="499"/>
      <c r="M14" s="499"/>
      <c r="N14" s="499"/>
      <c r="O14" s="499"/>
      <c r="P14" s="499"/>
      <c r="Q14" s="499"/>
      <c r="R14" s="499"/>
      <c r="S14" s="499"/>
      <c r="T14" s="499"/>
      <c r="U14" s="499"/>
    </row>
    <row r="15" spans="1:21" ht="15.75" customHeight="1" x14ac:dyDescent="0.25">
      <c r="A15" s="487" t="s">
        <v>3</v>
      </c>
      <c r="B15" s="487"/>
      <c r="C15" s="487"/>
      <c r="D15" s="487"/>
      <c r="E15" s="487"/>
      <c r="F15" s="487"/>
      <c r="G15" s="487"/>
      <c r="H15" s="487"/>
      <c r="I15" s="487"/>
      <c r="J15" s="487"/>
      <c r="K15" s="487"/>
      <c r="L15" s="487"/>
      <c r="M15" s="487"/>
      <c r="N15" s="487"/>
      <c r="O15" s="487"/>
      <c r="P15" s="487"/>
      <c r="Q15" s="487"/>
      <c r="R15" s="487"/>
      <c r="S15" s="487"/>
      <c r="T15" s="487"/>
      <c r="U15" s="487"/>
    </row>
    <row r="16" spans="1:21" x14ac:dyDescent="0.25">
      <c r="A16" s="500"/>
      <c r="B16" s="500"/>
      <c r="C16" s="500"/>
      <c r="D16" s="500"/>
      <c r="E16" s="500"/>
      <c r="F16" s="500"/>
      <c r="G16" s="500"/>
      <c r="H16" s="500"/>
      <c r="I16" s="500"/>
      <c r="J16" s="500"/>
      <c r="K16" s="500"/>
      <c r="L16" s="500"/>
      <c r="M16" s="500"/>
      <c r="N16" s="500"/>
      <c r="O16" s="500"/>
      <c r="P16" s="500"/>
      <c r="Q16" s="500"/>
      <c r="R16" s="500"/>
      <c r="S16" s="500"/>
      <c r="T16" s="500"/>
      <c r="U16" s="500"/>
    </row>
    <row r="17" spans="1:24" x14ac:dyDescent="0.25">
      <c r="A17" s="46"/>
      <c r="T17" s="46"/>
    </row>
    <row r="18" spans="1:24" x14ac:dyDescent="0.25">
      <c r="A18" s="501" t="s">
        <v>422</v>
      </c>
      <c r="B18" s="501"/>
      <c r="C18" s="501"/>
      <c r="D18" s="501"/>
      <c r="E18" s="501"/>
      <c r="F18" s="501"/>
      <c r="G18" s="501"/>
      <c r="H18" s="501"/>
      <c r="I18" s="501"/>
      <c r="J18" s="501"/>
      <c r="K18" s="501"/>
      <c r="L18" s="501"/>
      <c r="M18" s="501"/>
      <c r="N18" s="501"/>
      <c r="O18" s="501"/>
      <c r="P18" s="501"/>
      <c r="Q18" s="501"/>
      <c r="R18" s="501"/>
      <c r="S18" s="501"/>
      <c r="T18" s="501"/>
      <c r="U18" s="501"/>
    </row>
    <row r="19" spans="1:24" x14ac:dyDescent="0.25">
      <c r="A19" s="46"/>
      <c r="B19" s="46"/>
      <c r="C19" s="46"/>
      <c r="D19" s="46"/>
      <c r="E19" s="46"/>
      <c r="F19" s="46"/>
      <c r="T19" s="46"/>
    </row>
    <row r="20" spans="1:24" ht="33" customHeight="1" x14ac:dyDescent="0.25">
      <c r="A20" s="491" t="s">
        <v>183</v>
      </c>
      <c r="B20" s="491" t="s">
        <v>182</v>
      </c>
      <c r="C20" s="490" t="s">
        <v>181</v>
      </c>
      <c r="D20" s="490"/>
      <c r="E20" s="493" t="s">
        <v>180</v>
      </c>
      <c r="F20" s="493"/>
      <c r="G20" s="491" t="s">
        <v>649</v>
      </c>
      <c r="H20" s="494" t="s">
        <v>473</v>
      </c>
      <c r="I20" s="495"/>
      <c r="J20" s="495"/>
      <c r="K20" s="495"/>
      <c r="L20" s="494" t="s">
        <v>474</v>
      </c>
      <c r="M20" s="495"/>
      <c r="N20" s="495"/>
      <c r="O20" s="495"/>
      <c r="P20" s="494" t="s">
        <v>475</v>
      </c>
      <c r="Q20" s="495"/>
      <c r="R20" s="495"/>
      <c r="S20" s="495"/>
      <c r="T20" s="502" t="s">
        <v>179</v>
      </c>
      <c r="U20" s="502"/>
      <c r="V20" s="54"/>
      <c r="W20" s="54"/>
      <c r="X20" s="54"/>
    </row>
    <row r="21" spans="1:24" ht="99.75" customHeight="1" x14ac:dyDescent="0.25">
      <c r="A21" s="492"/>
      <c r="B21" s="492"/>
      <c r="C21" s="490"/>
      <c r="D21" s="490"/>
      <c r="E21" s="493"/>
      <c r="F21" s="493"/>
      <c r="G21" s="492"/>
      <c r="H21" s="490" t="s">
        <v>1</v>
      </c>
      <c r="I21" s="490"/>
      <c r="J21" s="490" t="s">
        <v>8</v>
      </c>
      <c r="K21" s="490"/>
      <c r="L21" s="490" t="s">
        <v>1</v>
      </c>
      <c r="M21" s="490"/>
      <c r="N21" s="490" t="s">
        <v>8</v>
      </c>
      <c r="O21" s="490"/>
      <c r="P21" s="490" t="s">
        <v>1</v>
      </c>
      <c r="Q21" s="490"/>
      <c r="R21" s="490" t="s">
        <v>8</v>
      </c>
      <c r="S21" s="490"/>
      <c r="T21" s="502"/>
      <c r="U21" s="502"/>
    </row>
    <row r="22" spans="1:24" ht="89.25" customHeight="1" x14ac:dyDescent="0.25">
      <c r="A22" s="475"/>
      <c r="B22" s="475"/>
      <c r="C22" s="249" t="s">
        <v>1</v>
      </c>
      <c r="D22" s="249" t="s">
        <v>178</v>
      </c>
      <c r="E22" s="250" t="s">
        <v>476</v>
      </c>
      <c r="F22" s="250" t="s">
        <v>757</v>
      </c>
      <c r="G22" s="475"/>
      <c r="H22" s="251" t="s">
        <v>403</v>
      </c>
      <c r="I22" s="251" t="s">
        <v>404</v>
      </c>
      <c r="J22" s="251" t="s">
        <v>403</v>
      </c>
      <c r="K22" s="251" t="s">
        <v>404</v>
      </c>
      <c r="L22" s="251" t="s">
        <v>403</v>
      </c>
      <c r="M22" s="251" t="s">
        <v>404</v>
      </c>
      <c r="N22" s="251" t="s">
        <v>403</v>
      </c>
      <c r="O22" s="251" t="s">
        <v>404</v>
      </c>
      <c r="P22" s="251" t="s">
        <v>403</v>
      </c>
      <c r="Q22" s="251" t="s">
        <v>404</v>
      </c>
      <c r="R22" s="251" t="s">
        <v>403</v>
      </c>
      <c r="S22" s="251" t="s">
        <v>404</v>
      </c>
      <c r="T22" s="252" t="s">
        <v>1</v>
      </c>
      <c r="U22" s="252" t="s">
        <v>8</v>
      </c>
    </row>
    <row r="23" spans="1:24" ht="19.5" customHeight="1" x14ac:dyDescent="0.25">
      <c r="A23" s="252">
        <v>1</v>
      </c>
      <c r="B23" s="252">
        <v>2</v>
      </c>
      <c r="C23" s="252">
        <v>3</v>
      </c>
      <c r="D23" s="252">
        <v>4</v>
      </c>
      <c r="E23" s="252">
        <v>5</v>
      </c>
      <c r="F23" s="252">
        <v>6</v>
      </c>
      <c r="G23" s="252">
        <v>7</v>
      </c>
      <c r="H23" s="252">
        <v>8</v>
      </c>
      <c r="I23" s="252">
        <v>9</v>
      </c>
      <c r="J23" s="252">
        <v>10</v>
      </c>
      <c r="K23" s="252">
        <v>11</v>
      </c>
      <c r="L23" s="252">
        <v>12</v>
      </c>
      <c r="M23" s="252">
        <v>13</v>
      </c>
      <c r="N23" s="252">
        <v>14</v>
      </c>
      <c r="O23" s="252">
        <v>15</v>
      </c>
      <c r="P23" s="252">
        <v>16</v>
      </c>
      <c r="Q23" s="252">
        <v>17</v>
      </c>
      <c r="R23" s="252">
        <v>18</v>
      </c>
      <c r="S23" s="252">
        <v>19</v>
      </c>
      <c r="T23" s="252">
        <v>20</v>
      </c>
      <c r="U23" s="252">
        <v>21</v>
      </c>
    </row>
    <row r="24" spans="1:24" ht="47.25" customHeight="1" x14ac:dyDescent="0.25">
      <c r="A24" s="253">
        <v>1</v>
      </c>
      <c r="B24" s="254" t="s">
        <v>177</v>
      </c>
      <c r="C24" s="255">
        <f t="shared" ref="C24" si="0">SUM(C25:C29)</f>
        <v>267.47303051</v>
      </c>
      <c r="D24" s="255">
        <f t="shared" ref="D24:S24" si="1">SUM(D25:D29)</f>
        <v>0</v>
      </c>
      <c r="E24" s="255">
        <f t="shared" si="1"/>
        <v>267.47303051</v>
      </c>
      <c r="F24" s="255">
        <f t="shared" si="1"/>
        <v>236.74066618000001</v>
      </c>
      <c r="G24" s="255">
        <f t="shared" si="1"/>
        <v>0</v>
      </c>
      <c r="H24" s="255">
        <f t="shared" si="1"/>
        <v>422.56381084999998</v>
      </c>
      <c r="I24" s="255">
        <f t="shared" ref="I24" si="2">SUM(I25:I29)</f>
        <v>0</v>
      </c>
      <c r="J24" s="255">
        <f t="shared" si="1"/>
        <v>18.951611920000001</v>
      </c>
      <c r="K24" s="255">
        <f t="shared" ref="K24" si="3">SUM(K25:K29)</f>
        <v>0</v>
      </c>
      <c r="L24" s="255">
        <f t="shared" si="1"/>
        <v>114.70247834</v>
      </c>
      <c r="M24" s="255">
        <f t="shared" ref="M24" si="4">SUM(M25:M29)</f>
        <v>0</v>
      </c>
      <c r="N24" s="255">
        <f t="shared" si="1"/>
        <v>11.780752410000002</v>
      </c>
      <c r="O24" s="255">
        <f t="shared" ref="O24" si="5">SUM(O25:O29)</f>
        <v>0</v>
      </c>
      <c r="P24" s="255">
        <f t="shared" si="1"/>
        <v>119.26471739999999</v>
      </c>
      <c r="Q24" s="255">
        <f t="shared" si="1"/>
        <v>59.632358699999997</v>
      </c>
      <c r="R24" s="255">
        <f t="shared" si="1"/>
        <v>181.23539024000002</v>
      </c>
      <c r="S24" s="255">
        <f t="shared" si="1"/>
        <v>181.23539024000002</v>
      </c>
      <c r="T24" s="255">
        <f>H24+L24+P24</f>
        <v>656.53100658999995</v>
      </c>
      <c r="U24" s="255">
        <f>J24+N24+R24</f>
        <v>211.96775457000001</v>
      </c>
    </row>
    <row r="25" spans="1:24" x14ac:dyDescent="0.25">
      <c r="A25" s="256" t="s">
        <v>176</v>
      </c>
      <c r="B25" s="257" t="s">
        <v>175</v>
      </c>
      <c r="C25" s="255">
        <v>0</v>
      </c>
      <c r="D25" s="255">
        <v>0</v>
      </c>
      <c r="E25" s="258">
        <f>C25</f>
        <v>0</v>
      </c>
      <c r="F25" s="258">
        <f>E25-G25-J25-N25</f>
        <v>0</v>
      </c>
      <c r="G25" s="259">
        <v>0</v>
      </c>
      <c r="H25" s="259">
        <f t="shared" ref="H25:H28" si="6">C25</f>
        <v>0</v>
      </c>
      <c r="I25" s="259">
        <v>0</v>
      </c>
      <c r="J25" s="259">
        <v>0</v>
      </c>
      <c r="K25" s="259">
        <v>0</v>
      </c>
      <c r="L25" s="259">
        <v>0</v>
      </c>
      <c r="M25" s="259">
        <v>0</v>
      </c>
      <c r="N25" s="259">
        <v>0</v>
      </c>
      <c r="O25" s="259">
        <v>0</v>
      </c>
      <c r="P25" s="259">
        <v>0</v>
      </c>
      <c r="Q25" s="259">
        <v>0</v>
      </c>
      <c r="R25" s="259">
        <v>0</v>
      </c>
      <c r="S25" s="259">
        <v>0</v>
      </c>
      <c r="T25" s="255">
        <f t="shared" ref="T25:T64" si="7">H25+L25+P25</f>
        <v>0</v>
      </c>
      <c r="U25" s="255">
        <f t="shared" ref="U25:U64" si="8">J25+N25+R25</f>
        <v>0</v>
      </c>
    </row>
    <row r="26" spans="1:24" x14ac:dyDescent="0.25">
      <c r="A26" s="256" t="s">
        <v>174</v>
      </c>
      <c r="B26" s="257" t="s">
        <v>173</v>
      </c>
      <c r="C26" s="255">
        <v>0</v>
      </c>
      <c r="D26" s="255">
        <v>0</v>
      </c>
      <c r="E26" s="258">
        <f t="shared" ref="E26:E64" si="9">C26</f>
        <v>0</v>
      </c>
      <c r="F26" s="258">
        <f t="shared" ref="F26:F64" si="10">E26-G26-J26-N26</f>
        <v>0</v>
      </c>
      <c r="G26" s="259">
        <v>0</v>
      </c>
      <c r="H26" s="259">
        <f t="shared" si="6"/>
        <v>0</v>
      </c>
      <c r="I26" s="259">
        <v>0</v>
      </c>
      <c r="J26" s="259">
        <v>0</v>
      </c>
      <c r="K26" s="259">
        <v>0</v>
      </c>
      <c r="L26" s="259">
        <v>0</v>
      </c>
      <c r="M26" s="259">
        <v>0</v>
      </c>
      <c r="N26" s="259">
        <v>0</v>
      </c>
      <c r="O26" s="259">
        <v>0</v>
      </c>
      <c r="P26" s="259">
        <v>0</v>
      </c>
      <c r="Q26" s="259">
        <v>0</v>
      </c>
      <c r="R26" s="259">
        <v>0</v>
      </c>
      <c r="S26" s="259">
        <v>0</v>
      </c>
      <c r="T26" s="255">
        <f t="shared" si="7"/>
        <v>0</v>
      </c>
      <c r="U26" s="255">
        <f t="shared" si="8"/>
        <v>0</v>
      </c>
    </row>
    <row r="27" spans="1:24" ht="31.5" x14ac:dyDescent="0.25">
      <c r="A27" s="256" t="s">
        <v>172</v>
      </c>
      <c r="B27" s="257" t="s">
        <v>359</v>
      </c>
      <c r="C27" s="255">
        <v>14.55422285</v>
      </c>
      <c r="D27" s="255">
        <v>0</v>
      </c>
      <c r="E27" s="258">
        <f t="shared" si="9"/>
        <v>14.55422285</v>
      </c>
      <c r="F27" s="258">
        <f t="shared" si="10"/>
        <v>14.55422285</v>
      </c>
      <c r="G27" s="259">
        <v>0</v>
      </c>
      <c r="H27" s="259">
        <f t="shared" si="6"/>
        <v>14.55422285</v>
      </c>
      <c r="I27" s="259">
        <v>0</v>
      </c>
      <c r="J27" s="259">
        <v>0</v>
      </c>
      <c r="K27" s="259">
        <v>0</v>
      </c>
      <c r="L27" s="259">
        <v>0</v>
      </c>
      <c r="M27" s="259">
        <v>0</v>
      </c>
      <c r="N27" s="260">
        <v>0</v>
      </c>
      <c r="O27" s="259">
        <v>0</v>
      </c>
      <c r="P27" s="259">
        <v>0</v>
      </c>
      <c r="Q27" s="259">
        <v>0</v>
      </c>
      <c r="R27" s="259">
        <v>0</v>
      </c>
      <c r="S27" s="259">
        <v>0</v>
      </c>
      <c r="T27" s="255">
        <f t="shared" si="7"/>
        <v>14.55422285</v>
      </c>
      <c r="U27" s="255">
        <f t="shared" si="8"/>
        <v>0</v>
      </c>
    </row>
    <row r="28" spans="1:24" x14ac:dyDescent="0.25">
      <c r="A28" s="256" t="s">
        <v>171</v>
      </c>
      <c r="B28" s="257" t="s">
        <v>170</v>
      </c>
      <c r="C28" s="255">
        <v>0</v>
      </c>
      <c r="D28" s="255">
        <v>0</v>
      </c>
      <c r="E28" s="258">
        <f t="shared" si="9"/>
        <v>0</v>
      </c>
      <c r="F28" s="258">
        <f t="shared" si="10"/>
        <v>0</v>
      </c>
      <c r="G28" s="259">
        <v>0</v>
      </c>
      <c r="H28" s="259">
        <f t="shared" si="6"/>
        <v>0</v>
      </c>
      <c r="I28" s="259">
        <v>0</v>
      </c>
      <c r="J28" s="259">
        <v>0</v>
      </c>
      <c r="K28" s="259">
        <v>0</v>
      </c>
      <c r="L28" s="259">
        <v>0</v>
      </c>
      <c r="M28" s="259">
        <v>0</v>
      </c>
      <c r="N28" s="259">
        <v>0</v>
      </c>
      <c r="O28" s="259">
        <v>0</v>
      </c>
      <c r="P28" s="259">
        <v>0</v>
      </c>
      <c r="Q28" s="259">
        <v>0</v>
      </c>
      <c r="R28" s="259">
        <v>0</v>
      </c>
      <c r="S28" s="259">
        <v>0</v>
      </c>
      <c r="T28" s="255">
        <f t="shared" si="7"/>
        <v>0</v>
      </c>
      <c r="U28" s="255">
        <f t="shared" si="8"/>
        <v>0</v>
      </c>
    </row>
    <row r="29" spans="1:24" x14ac:dyDescent="0.25">
      <c r="A29" s="256" t="s">
        <v>169</v>
      </c>
      <c r="B29" s="53" t="s">
        <v>168</v>
      </c>
      <c r="C29" s="255">
        <f>267.47303051-C27</f>
        <v>252.91880766</v>
      </c>
      <c r="D29" s="255">
        <v>0</v>
      </c>
      <c r="E29" s="258">
        <f t="shared" si="9"/>
        <v>252.91880766</v>
      </c>
      <c r="F29" s="258">
        <f t="shared" si="10"/>
        <v>222.18644333</v>
      </c>
      <c r="G29" s="259">
        <v>0</v>
      </c>
      <c r="H29" s="259">
        <v>408.00958800000001</v>
      </c>
      <c r="I29" s="259">
        <v>0</v>
      </c>
      <c r="J29" s="259">
        <v>18.951611920000001</v>
      </c>
      <c r="K29" s="259">
        <v>0</v>
      </c>
      <c r="L29" s="259">
        <v>114.70247834</v>
      </c>
      <c r="M29" s="259">
        <v>0</v>
      </c>
      <c r="N29" s="259">
        <v>11.780752410000002</v>
      </c>
      <c r="O29" s="259">
        <v>0</v>
      </c>
      <c r="P29" s="259">
        <v>119.26471739999999</v>
      </c>
      <c r="Q29" s="259">
        <v>59.632358699999997</v>
      </c>
      <c r="R29" s="259">
        <v>181.23539024000002</v>
      </c>
      <c r="S29" s="259">
        <v>181.23539024000002</v>
      </c>
      <c r="T29" s="255">
        <f t="shared" si="7"/>
        <v>641.97678373999997</v>
      </c>
      <c r="U29" s="255">
        <f t="shared" si="8"/>
        <v>211.96775457000001</v>
      </c>
    </row>
    <row r="30" spans="1:24" s="162" customFormat="1" ht="47.25" x14ac:dyDescent="0.25">
      <c r="A30" s="253" t="s">
        <v>60</v>
      </c>
      <c r="B30" s="254" t="s">
        <v>167</v>
      </c>
      <c r="C30" s="255">
        <f t="shared" ref="C30" si="11">SUM(C31:C34)</f>
        <v>222.89419209000002</v>
      </c>
      <c r="D30" s="255">
        <f t="shared" ref="D30:S30" si="12">SUM(D31:D34)</f>
        <v>0</v>
      </c>
      <c r="E30" s="255">
        <f t="shared" si="12"/>
        <v>222.89419209000002</v>
      </c>
      <c r="F30" s="255">
        <f t="shared" si="12"/>
        <v>46.254396618333352</v>
      </c>
      <c r="G30" s="255">
        <f t="shared" si="12"/>
        <v>0</v>
      </c>
      <c r="H30" s="276">
        <f t="shared" si="12"/>
        <v>222.89419209000002</v>
      </c>
      <c r="I30" s="255">
        <f t="shared" ref="I30" si="13">SUM(I31:I34)</f>
        <v>0</v>
      </c>
      <c r="J30" s="255">
        <f t="shared" si="12"/>
        <v>21.36174188</v>
      </c>
      <c r="K30" s="255">
        <f t="shared" ref="K30" si="14">SUM(K31:K34)</f>
        <v>0</v>
      </c>
      <c r="L30" s="255">
        <f t="shared" si="12"/>
        <v>100</v>
      </c>
      <c r="M30" s="255">
        <f t="shared" ref="M30" si="15">SUM(M31:M34)</f>
        <v>0</v>
      </c>
      <c r="N30" s="255">
        <f t="shared" si="12"/>
        <v>155.27805359166666</v>
      </c>
      <c r="O30" s="255">
        <f t="shared" ref="O30" si="16">SUM(O31:O34)</f>
        <v>0</v>
      </c>
      <c r="P30" s="255">
        <f t="shared" si="12"/>
        <v>101.53245021000001</v>
      </c>
      <c r="Q30" s="255">
        <v>50.766225110000001</v>
      </c>
      <c r="R30" s="255">
        <f t="shared" si="12"/>
        <v>11.681034448333333</v>
      </c>
      <c r="S30" s="255">
        <f t="shared" si="12"/>
        <v>11.681034448333333</v>
      </c>
      <c r="T30" s="255">
        <f t="shared" si="7"/>
        <v>424.42664230000003</v>
      </c>
      <c r="U30" s="255">
        <f t="shared" si="8"/>
        <v>188.32082991999999</v>
      </c>
    </row>
    <row r="31" spans="1:24" x14ac:dyDescent="0.25">
      <c r="A31" s="253" t="s">
        <v>166</v>
      </c>
      <c r="B31" s="257" t="s">
        <v>165</v>
      </c>
      <c r="C31" s="255">
        <v>21.36174188</v>
      </c>
      <c r="D31" s="255">
        <v>0</v>
      </c>
      <c r="E31" s="258">
        <f t="shared" si="9"/>
        <v>21.36174188</v>
      </c>
      <c r="F31" s="258">
        <f t="shared" si="10"/>
        <v>-0.14576329999999998</v>
      </c>
      <c r="G31" s="259">
        <v>0</v>
      </c>
      <c r="H31" s="259">
        <f t="shared" ref="H31:H34" si="17">C31</f>
        <v>21.36174188</v>
      </c>
      <c r="I31" s="259">
        <v>0</v>
      </c>
      <c r="J31" s="259">
        <v>21.36174188</v>
      </c>
      <c r="K31" s="259">
        <v>0</v>
      </c>
      <c r="L31" s="259">
        <v>0</v>
      </c>
      <c r="M31" s="259">
        <v>0</v>
      </c>
      <c r="N31" s="259">
        <v>0.14576329999999998</v>
      </c>
      <c r="O31" s="259">
        <v>0</v>
      </c>
      <c r="P31" s="259">
        <v>0</v>
      </c>
      <c r="Q31" s="259">
        <v>0</v>
      </c>
      <c r="R31" s="259">
        <v>0</v>
      </c>
      <c r="S31" s="259">
        <v>0</v>
      </c>
      <c r="T31" s="255">
        <f t="shared" si="7"/>
        <v>21.36174188</v>
      </c>
      <c r="U31" s="255">
        <f t="shared" si="8"/>
        <v>21.507505179999999</v>
      </c>
    </row>
    <row r="32" spans="1:24" ht="31.5" x14ac:dyDescent="0.25">
      <c r="A32" s="253" t="s">
        <v>164</v>
      </c>
      <c r="B32" s="257" t="s">
        <v>163</v>
      </c>
      <c r="C32" s="255">
        <v>186.18444984000001</v>
      </c>
      <c r="D32" s="255">
        <v>0</v>
      </c>
      <c r="E32" s="258">
        <f t="shared" si="9"/>
        <v>186.18444984000001</v>
      </c>
      <c r="F32" s="258">
        <f t="shared" si="10"/>
        <v>38.433747970000013</v>
      </c>
      <c r="G32" s="259">
        <v>0</v>
      </c>
      <c r="H32" s="259">
        <f t="shared" si="17"/>
        <v>186.18444984000001</v>
      </c>
      <c r="I32" s="259">
        <v>0</v>
      </c>
      <c r="J32" s="259">
        <v>0</v>
      </c>
      <c r="K32" s="259">
        <v>0</v>
      </c>
      <c r="L32" s="259">
        <v>93.128833929999999</v>
      </c>
      <c r="M32" s="259">
        <v>0</v>
      </c>
      <c r="N32" s="259">
        <v>147.75070187</v>
      </c>
      <c r="O32" s="259">
        <v>0</v>
      </c>
      <c r="P32" s="259">
        <v>93.055615910000014</v>
      </c>
      <c r="Q32" s="259">
        <v>0</v>
      </c>
      <c r="R32" s="259">
        <v>11.141819809999999</v>
      </c>
      <c r="S32" s="259">
        <v>11.141819809999999</v>
      </c>
      <c r="T32" s="255">
        <f t="shared" si="7"/>
        <v>372.36889968000003</v>
      </c>
      <c r="U32" s="255">
        <f t="shared" si="8"/>
        <v>158.89252167999999</v>
      </c>
    </row>
    <row r="33" spans="1:21" x14ac:dyDescent="0.25">
      <c r="A33" s="253" t="s">
        <v>162</v>
      </c>
      <c r="B33" s="257" t="s">
        <v>161</v>
      </c>
      <c r="C33" s="255">
        <v>4.31578412</v>
      </c>
      <c r="D33" s="255">
        <v>0</v>
      </c>
      <c r="E33" s="258">
        <f t="shared" si="9"/>
        <v>4.31578412</v>
      </c>
      <c r="F33" s="258">
        <f t="shared" si="10"/>
        <v>4.31578412</v>
      </c>
      <c r="G33" s="259">
        <v>0</v>
      </c>
      <c r="H33" s="259">
        <f t="shared" si="17"/>
        <v>4.31578412</v>
      </c>
      <c r="I33" s="259">
        <v>0</v>
      </c>
      <c r="J33" s="259">
        <v>0</v>
      </c>
      <c r="K33" s="259">
        <v>0</v>
      </c>
      <c r="L33" s="259">
        <v>2.10528337</v>
      </c>
      <c r="M33" s="259">
        <v>0</v>
      </c>
      <c r="N33" s="259">
        <v>0</v>
      </c>
      <c r="O33" s="259">
        <v>0</v>
      </c>
      <c r="P33" s="259">
        <v>2.21050075</v>
      </c>
      <c r="Q33" s="259">
        <v>0</v>
      </c>
      <c r="R33" s="259">
        <v>0</v>
      </c>
      <c r="S33" s="259">
        <v>0</v>
      </c>
      <c r="T33" s="255">
        <f t="shared" si="7"/>
        <v>8.63156824</v>
      </c>
      <c r="U33" s="255">
        <f t="shared" si="8"/>
        <v>0</v>
      </c>
    </row>
    <row r="34" spans="1:21" x14ac:dyDescent="0.25">
      <c r="A34" s="253" t="s">
        <v>160</v>
      </c>
      <c r="B34" s="257" t="s">
        <v>159</v>
      </c>
      <c r="C34" s="255">
        <v>11.032216249999999</v>
      </c>
      <c r="D34" s="255">
        <v>0</v>
      </c>
      <c r="E34" s="258">
        <f t="shared" si="9"/>
        <v>11.032216249999999</v>
      </c>
      <c r="F34" s="258">
        <f t="shared" si="10"/>
        <v>3.6506278283333335</v>
      </c>
      <c r="G34" s="259">
        <v>0</v>
      </c>
      <c r="H34" s="259">
        <f t="shared" si="17"/>
        <v>11.032216249999999</v>
      </c>
      <c r="I34" s="259">
        <v>0</v>
      </c>
      <c r="J34" s="259">
        <v>0</v>
      </c>
      <c r="K34" s="259">
        <v>0</v>
      </c>
      <c r="L34" s="259">
        <v>4.7658826999999997</v>
      </c>
      <c r="M34" s="259">
        <v>0</v>
      </c>
      <c r="N34" s="259">
        <v>7.3815884216666658</v>
      </c>
      <c r="O34" s="259">
        <v>0</v>
      </c>
      <c r="P34" s="259">
        <v>6.2663335499999997</v>
      </c>
      <c r="Q34" s="259">
        <v>0</v>
      </c>
      <c r="R34" s="259">
        <v>0.53921463833333327</v>
      </c>
      <c r="S34" s="259">
        <v>0.53921463833333327</v>
      </c>
      <c r="T34" s="255">
        <f t="shared" si="7"/>
        <v>22.064432499999999</v>
      </c>
      <c r="U34" s="255">
        <f t="shared" si="8"/>
        <v>7.920803059999999</v>
      </c>
    </row>
    <row r="35" spans="1:21" s="162" customFormat="1" ht="31.5" x14ac:dyDescent="0.25">
      <c r="A35" s="253" t="s">
        <v>59</v>
      </c>
      <c r="B35" s="254" t="s">
        <v>158</v>
      </c>
      <c r="C35" s="255">
        <v>0</v>
      </c>
      <c r="D35" s="255">
        <v>0</v>
      </c>
      <c r="E35" s="258">
        <f t="shared" si="9"/>
        <v>0</v>
      </c>
      <c r="F35" s="258">
        <f t="shared" si="10"/>
        <v>0</v>
      </c>
      <c r="G35" s="255">
        <v>0</v>
      </c>
      <c r="H35" s="255">
        <v>0</v>
      </c>
      <c r="I35" s="255">
        <v>0</v>
      </c>
      <c r="J35" s="255">
        <v>0</v>
      </c>
      <c r="K35" s="255">
        <v>0</v>
      </c>
      <c r="L35" s="255">
        <v>0</v>
      </c>
      <c r="M35" s="255">
        <v>0</v>
      </c>
      <c r="N35" s="261">
        <v>0</v>
      </c>
      <c r="O35" s="255">
        <v>0</v>
      </c>
      <c r="P35" s="255">
        <v>0</v>
      </c>
      <c r="Q35" s="255">
        <v>0</v>
      </c>
      <c r="R35" s="255">
        <v>0</v>
      </c>
      <c r="S35" s="255">
        <v>0</v>
      </c>
      <c r="T35" s="255">
        <f t="shared" si="7"/>
        <v>0</v>
      </c>
      <c r="U35" s="255">
        <f t="shared" si="8"/>
        <v>0</v>
      </c>
    </row>
    <row r="36" spans="1:21" ht="31.5" x14ac:dyDescent="0.25">
      <c r="A36" s="256" t="s">
        <v>157</v>
      </c>
      <c r="B36" s="262" t="s">
        <v>156</v>
      </c>
      <c r="C36" s="255">
        <v>0</v>
      </c>
      <c r="D36" s="255">
        <v>0</v>
      </c>
      <c r="E36" s="258">
        <f t="shared" si="9"/>
        <v>0</v>
      </c>
      <c r="F36" s="258">
        <f t="shared" si="10"/>
        <v>0</v>
      </c>
      <c r="G36" s="259">
        <v>0</v>
      </c>
      <c r="H36" s="259">
        <v>0</v>
      </c>
      <c r="I36" s="259">
        <v>0</v>
      </c>
      <c r="J36" s="259">
        <v>0</v>
      </c>
      <c r="K36" s="259">
        <v>0</v>
      </c>
      <c r="L36" s="259">
        <v>0</v>
      </c>
      <c r="M36" s="259">
        <v>0</v>
      </c>
      <c r="N36" s="259">
        <v>0</v>
      </c>
      <c r="O36" s="259">
        <v>0</v>
      </c>
      <c r="P36" s="259">
        <v>0</v>
      </c>
      <c r="Q36" s="259">
        <v>0</v>
      </c>
      <c r="R36" s="259">
        <v>0</v>
      </c>
      <c r="S36" s="259">
        <v>0</v>
      </c>
      <c r="T36" s="255">
        <f t="shared" si="7"/>
        <v>0</v>
      </c>
      <c r="U36" s="255">
        <f t="shared" si="8"/>
        <v>0</v>
      </c>
    </row>
    <row r="37" spans="1:21" x14ac:dyDescent="0.25">
      <c r="A37" s="256" t="s">
        <v>155</v>
      </c>
      <c r="B37" s="262" t="s">
        <v>145</v>
      </c>
      <c r="C37" s="255">
        <v>0</v>
      </c>
      <c r="D37" s="255">
        <v>0</v>
      </c>
      <c r="E37" s="258">
        <f t="shared" si="9"/>
        <v>0</v>
      </c>
      <c r="F37" s="258">
        <f t="shared" si="10"/>
        <v>0</v>
      </c>
      <c r="G37" s="259">
        <v>0</v>
      </c>
      <c r="H37" s="259">
        <v>0</v>
      </c>
      <c r="I37" s="259">
        <v>0</v>
      </c>
      <c r="J37" s="259">
        <v>0</v>
      </c>
      <c r="K37" s="259">
        <v>0</v>
      </c>
      <c r="L37" s="259">
        <v>0</v>
      </c>
      <c r="M37" s="259">
        <v>0</v>
      </c>
      <c r="N37" s="260">
        <v>0</v>
      </c>
      <c r="O37" s="259">
        <v>0</v>
      </c>
      <c r="P37" s="259">
        <v>0</v>
      </c>
      <c r="Q37" s="259">
        <v>0</v>
      </c>
      <c r="R37" s="259">
        <v>0</v>
      </c>
      <c r="S37" s="259">
        <v>0</v>
      </c>
      <c r="T37" s="255">
        <f t="shared" si="7"/>
        <v>0</v>
      </c>
      <c r="U37" s="255">
        <f t="shared" si="8"/>
        <v>0</v>
      </c>
    </row>
    <row r="38" spans="1:21" x14ac:dyDescent="0.25">
      <c r="A38" s="256" t="s">
        <v>154</v>
      </c>
      <c r="B38" s="262" t="s">
        <v>143</v>
      </c>
      <c r="C38" s="255">
        <v>0</v>
      </c>
      <c r="D38" s="255">
        <v>0</v>
      </c>
      <c r="E38" s="258">
        <f t="shared" si="9"/>
        <v>0</v>
      </c>
      <c r="F38" s="258">
        <f t="shared" si="10"/>
        <v>0</v>
      </c>
      <c r="G38" s="259">
        <v>0</v>
      </c>
      <c r="H38" s="259">
        <v>0</v>
      </c>
      <c r="I38" s="259">
        <v>0</v>
      </c>
      <c r="J38" s="259">
        <v>0</v>
      </c>
      <c r="K38" s="259">
        <v>0</v>
      </c>
      <c r="L38" s="259">
        <v>0</v>
      </c>
      <c r="M38" s="259">
        <v>0</v>
      </c>
      <c r="N38" s="259">
        <v>0</v>
      </c>
      <c r="O38" s="259">
        <v>0</v>
      </c>
      <c r="P38" s="259">
        <v>0</v>
      </c>
      <c r="Q38" s="259">
        <v>0</v>
      </c>
      <c r="R38" s="259">
        <v>0</v>
      </c>
      <c r="S38" s="259">
        <v>0</v>
      </c>
      <c r="T38" s="255">
        <f t="shared" si="7"/>
        <v>0</v>
      </c>
      <c r="U38" s="255">
        <f t="shared" si="8"/>
        <v>0</v>
      </c>
    </row>
    <row r="39" spans="1:21" ht="31.5" x14ac:dyDescent="0.25">
      <c r="A39" s="256" t="s">
        <v>153</v>
      </c>
      <c r="B39" s="257" t="s">
        <v>141</v>
      </c>
      <c r="C39" s="255">
        <v>0</v>
      </c>
      <c r="D39" s="255">
        <v>0</v>
      </c>
      <c r="E39" s="258">
        <f t="shared" si="9"/>
        <v>0</v>
      </c>
      <c r="F39" s="258">
        <f t="shared" si="10"/>
        <v>0</v>
      </c>
      <c r="G39" s="259">
        <v>0</v>
      </c>
      <c r="H39" s="259">
        <v>0</v>
      </c>
      <c r="I39" s="259">
        <v>0</v>
      </c>
      <c r="J39" s="259">
        <v>0</v>
      </c>
      <c r="K39" s="259">
        <v>0</v>
      </c>
      <c r="L39" s="259">
        <v>0</v>
      </c>
      <c r="M39" s="259">
        <v>0</v>
      </c>
      <c r="N39" s="259">
        <v>0</v>
      </c>
      <c r="O39" s="259">
        <v>0</v>
      </c>
      <c r="P39" s="259">
        <v>0</v>
      </c>
      <c r="Q39" s="259">
        <v>0</v>
      </c>
      <c r="R39" s="259">
        <v>0</v>
      </c>
      <c r="S39" s="259">
        <v>0</v>
      </c>
      <c r="T39" s="255">
        <f t="shared" si="7"/>
        <v>0</v>
      </c>
      <c r="U39" s="255">
        <f t="shared" si="8"/>
        <v>0</v>
      </c>
    </row>
    <row r="40" spans="1:21" ht="31.5" x14ac:dyDescent="0.25">
      <c r="A40" s="256" t="s">
        <v>152</v>
      </c>
      <c r="B40" s="257" t="s">
        <v>139</v>
      </c>
      <c r="C40" s="255">
        <v>0</v>
      </c>
      <c r="D40" s="255">
        <v>0</v>
      </c>
      <c r="E40" s="258">
        <f t="shared" si="9"/>
        <v>0</v>
      </c>
      <c r="F40" s="258">
        <f t="shared" si="10"/>
        <v>0</v>
      </c>
      <c r="G40" s="259">
        <v>0</v>
      </c>
      <c r="H40" s="259">
        <v>0</v>
      </c>
      <c r="I40" s="259">
        <v>0</v>
      </c>
      <c r="J40" s="259">
        <v>0</v>
      </c>
      <c r="K40" s="259">
        <v>0</v>
      </c>
      <c r="L40" s="259">
        <v>0</v>
      </c>
      <c r="M40" s="259">
        <v>0</v>
      </c>
      <c r="N40" s="259">
        <v>0</v>
      </c>
      <c r="O40" s="259">
        <v>0</v>
      </c>
      <c r="P40" s="259">
        <v>0</v>
      </c>
      <c r="Q40" s="259">
        <v>0</v>
      </c>
      <c r="R40" s="259">
        <v>0</v>
      </c>
      <c r="S40" s="259">
        <v>0</v>
      </c>
      <c r="T40" s="255">
        <f t="shared" si="7"/>
        <v>0</v>
      </c>
      <c r="U40" s="255">
        <f t="shared" si="8"/>
        <v>0</v>
      </c>
    </row>
    <row r="41" spans="1:21" x14ac:dyDescent="0.25">
      <c r="A41" s="256" t="s">
        <v>151</v>
      </c>
      <c r="B41" s="257" t="s">
        <v>137</v>
      </c>
      <c r="C41" s="255">
        <v>14.463000000000001</v>
      </c>
      <c r="D41" s="255">
        <v>0</v>
      </c>
      <c r="E41" s="258">
        <f t="shared" si="9"/>
        <v>14.463000000000001</v>
      </c>
      <c r="F41" s="258">
        <f t="shared" si="10"/>
        <v>3.099000000000002</v>
      </c>
      <c r="G41" s="259">
        <v>0</v>
      </c>
      <c r="H41" s="259">
        <v>62.257000000000012</v>
      </c>
      <c r="I41" s="259">
        <v>0</v>
      </c>
      <c r="J41" s="259">
        <v>0</v>
      </c>
      <c r="K41" s="259">
        <v>0</v>
      </c>
      <c r="L41" s="259">
        <v>7.2320000000000002</v>
      </c>
      <c r="M41" s="259">
        <v>0</v>
      </c>
      <c r="N41" s="259">
        <v>11.363999999999999</v>
      </c>
      <c r="O41" s="259">
        <v>0</v>
      </c>
      <c r="P41" s="259">
        <v>7.2310000000000008</v>
      </c>
      <c r="Q41" s="259">
        <v>0</v>
      </c>
      <c r="R41" s="259">
        <v>0</v>
      </c>
      <c r="S41" s="259">
        <v>0</v>
      </c>
      <c r="T41" s="255">
        <f t="shared" si="7"/>
        <v>76.720000000000013</v>
      </c>
      <c r="U41" s="255">
        <f t="shared" si="8"/>
        <v>11.363999999999999</v>
      </c>
    </row>
    <row r="42" spans="1:21" ht="18.75" x14ac:dyDescent="0.25">
      <c r="A42" s="256" t="s">
        <v>150</v>
      </c>
      <c r="B42" s="262" t="s">
        <v>135</v>
      </c>
      <c r="C42" s="255">
        <v>0</v>
      </c>
      <c r="D42" s="255">
        <v>0</v>
      </c>
      <c r="E42" s="258">
        <f t="shared" si="9"/>
        <v>0</v>
      </c>
      <c r="F42" s="258">
        <f t="shared" si="10"/>
        <v>0</v>
      </c>
      <c r="G42" s="259">
        <v>0</v>
      </c>
      <c r="H42" s="259">
        <v>0</v>
      </c>
      <c r="I42" s="259">
        <v>0</v>
      </c>
      <c r="J42" s="259">
        <v>0</v>
      </c>
      <c r="K42" s="259">
        <v>0</v>
      </c>
      <c r="L42" s="259">
        <v>0</v>
      </c>
      <c r="M42" s="259">
        <v>0</v>
      </c>
      <c r="N42" s="259">
        <v>0</v>
      </c>
      <c r="O42" s="259">
        <v>0</v>
      </c>
      <c r="P42" s="259">
        <v>0</v>
      </c>
      <c r="Q42" s="259">
        <v>0</v>
      </c>
      <c r="R42" s="259">
        <v>0</v>
      </c>
      <c r="S42" s="259">
        <v>0</v>
      </c>
      <c r="T42" s="255">
        <f t="shared" si="7"/>
        <v>0</v>
      </c>
      <c r="U42" s="255">
        <f t="shared" si="8"/>
        <v>0</v>
      </c>
    </row>
    <row r="43" spans="1:21" s="162" customFormat="1" x14ac:dyDescent="0.25">
      <c r="A43" s="253" t="s">
        <v>58</v>
      </c>
      <c r="B43" s="254" t="s">
        <v>149</v>
      </c>
      <c r="C43" s="255">
        <v>0</v>
      </c>
      <c r="D43" s="255">
        <v>0</v>
      </c>
      <c r="E43" s="258">
        <f t="shared" si="9"/>
        <v>0</v>
      </c>
      <c r="F43" s="258">
        <f t="shared" si="10"/>
        <v>0</v>
      </c>
      <c r="G43" s="255">
        <v>0</v>
      </c>
      <c r="H43" s="255">
        <v>0</v>
      </c>
      <c r="I43" s="255">
        <v>0</v>
      </c>
      <c r="J43" s="255">
        <v>0</v>
      </c>
      <c r="K43" s="255">
        <v>0</v>
      </c>
      <c r="L43" s="255">
        <v>0</v>
      </c>
      <c r="M43" s="255">
        <v>0</v>
      </c>
      <c r="N43" s="261">
        <v>0</v>
      </c>
      <c r="O43" s="255">
        <v>0</v>
      </c>
      <c r="P43" s="255">
        <v>0</v>
      </c>
      <c r="Q43" s="255">
        <v>0</v>
      </c>
      <c r="R43" s="255">
        <v>0</v>
      </c>
      <c r="S43" s="255">
        <v>0</v>
      </c>
      <c r="T43" s="255">
        <f t="shared" si="7"/>
        <v>0</v>
      </c>
      <c r="U43" s="255">
        <f t="shared" si="8"/>
        <v>0</v>
      </c>
    </row>
    <row r="44" spans="1:21" x14ac:dyDescent="0.25">
      <c r="A44" s="256" t="s">
        <v>148</v>
      </c>
      <c r="B44" s="257" t="s">
        <v>147</v>
      </c>
      <c r="C44" s="255">
        <v>0</v>
      </c>
      <c r="D44" s="255">
        <v>0</v>
      </c>
      <c r="E44" s="258">
        <f t="shared" si="9"/>
        <v>0</v>
      </c>
      <c r="F44" s="258">
        <f t="shared" si="10"/>
        <v>0</v>
      </c>
      <c r="G44" s="259">
        <v>0</v>
      </c>
      <c r="H44" s="259">
        <v>0</v>
      </c>
      <c r="I44" s="259">
        <v>0</v>
      </c>
      <c r="J44" s="259">
        <v>0</v>
      </c>
      <c r="K44" s="259">
        <v>0</v>
      </c>
      <c r="L44" s="259">
        <v>0</v>
      </c>
      <c r="M44" s="259">
        <v>0</v>
      </c>
      <c r="N44" s="259">
        <v>0</v>
      </c>
      <c r="O44" s="259">
        <v>0</v>
      </c>
      <c r="P44" s="259">
        <v>0</v>
      </c>
      <c r="Q44" s="259">
        <v>0</v>
      </c>
      <c r="R44" s="259">
        <v>0</v>
      </c>
      <c r="S44" s="259">
        <v>0</v>
      </c>
      <c r="T44" s="255">
        <f t="shared" si="7"/>
        <v>0</v>
      </c>
      <c r="U44" s="255">
        <f t="shared" si="8"/>
        <v>0</v>
      </c>
    </row>
    <row r="45" spans="1:21" x14ac:dyDescent="0.25">
      <c r="A45" s="256" t="s">
        <v>146</v>
      </c>
      <c r="B45" s="257" t="s">
        <v>145</v>
      </c>
      <c r="C45" s="255">
        <v>0</v>
      </c>
      <c r="D45" s="255">
        <v>0</v>
      </c>
      <c r="E45" s="258">
        <f t="shared" si="9"/>
        <v>0</v>
      </c>
      <c r="F45" s="258">
        <f t="shared" si="10"/>
        <v>0</v>
      </c>
      <c r="G45" s="259">
        <v>0</v>
      </c>
      <c r="H45" s="259">
        <v>0</v>
      </c>
      <c r="I45" s="259">
        <v>0</v>
      </c>
      <c r="J45" s="259">
        <v>0</v>
      </c>
      <c r="K45" s="259">
        <v>0</v>
      </c>
      <c r="L45" s="259">
        <v>0</v>
      </c>
      <c r="M45" s="259">
        <v>0</v>
      </c>
      <c r="N45" s="260">
        <v>0</v>
      </c>
      <c r="O45" s="259">
        <v>0</v>
      </c>
      <c r="P45" s="259">
        <v>0</v>
      </c>
      <c r="Q45" s="259">
        <v>0</v>
      </c>
      <c r="R45" s="259">
        <v>0</v>
      </c>
      <c r="S45" s="259">
        <v>0</v>
      </c>
      <c r="T45" s="255">
        <f t="shared" si="7"/>
        <v>0</v>
      </c>
      <c r="U45" s="255">
        <f t="shared" si="8"/>
        <v>0</v>
      </c>
    </row>
    <row r="46" spans="1:21" x14ac:dyDescent="0.25">
      <c r="A46" s="256" t="s">
        <v>144</v>
      </c>
      <c r="B46" s="257" t="s">
        <v>143</v>
      </c>
      <c r="C46" s="255">
        <v>0</v>
      </c>
      <c r="D46" s="255">
        <v>0</v>
      </c>
      <c r="E46" s="258">
        <f t="shared" si="9"/>
        <v>0</v>
      </c>
      <c r="F46" s="258">
        <f t="shared" si="10"/>
        <v>0</v>
      </c>
      <c r="G46" s="259">
        <v>0</v>
      </c>
      <c r="H46" s="259">
        <v>0</v>
      </c>
      <c r="I46" s="259">
        <v>0</v>
      </c>
      <c r="J46" s="259">
        <v>0</v>
      </c>
      <c r="K46" s="259">
        <v>0</v>
      </c>
      <c r="L46" s="259">
        <v>0</v>
      </c>
      <c r="M46" s="259">
        <v>0</v>
      </c>
      <c r="N46" s="259">
        <v>0</v>
      </c>
      <c r="O46" s="259">
        <v>0</v>
      </c>
      <c r="P46" s="259">
        <v>0</v>
      </c>
      <c r="Q46" s="259">
        <v>0</v>
      </c>
      <c r="R46" s="259">
        <v>0</v>
      </c>
      <c r="S46" s="259">
        <v>0</v>
      </c>
      <c r="T46" s="255">
        <f t="shared" si="7"/>
        <v>0</v>
      </c>
      <c r="U46" s="255">
        <f t="shared" si="8"/>
        <v>0</v>
      </c>
    </row>
    <row r="47" spans="1:21" ht="31.5" x14ac:dyDescent="0.25">
      <c r="A47" s="256" t="s">
        <v>142</v>
      </c>
      <c r="B47" s="257" t="s">
        <v>141</v>
      </c>
      <c r="C47" s="255">
        <v>0</v>
      </c>
      <c r="D47" s="255">
        <v>0</v>
      </c>
      <c r="E47" s="258">
        <f t="shared" si="9"/>
        <v>0</v>
      </c>
      <c r="F47" s="258">
        <f t="shared" si="10"/>
        <v>0</v>
      </c>
      <c r="G47" s="259">
        <v>0</v>
      </c>
      <c r="H47" s="259">
        <v>0</v>
      </c>
      <c r="I47" s="259">
        <v>0</v>
      </c>
      <c r="J47" s="259">
        <v>0</v>
      </c>
      <c r="K47" s="259">
        <v>0</v>
      </c>
      <c r="L47" s="259">
        <v>0</v>
      </c>
      <c r="M47" s="259">
        <v>0</v>
      </c>
      <c r="N47" s="259">
        <v>0</v>
      </c>
      <c r="O47" s="259">
        <v>0</v>
      </c>
      <c r="P47" s="259">
        <v>0</v>
      </c>
      <c r="Q47" s="259">
        <v>0</v>
      </c>
      <c r="R47" s="259">
        <v>0</v>
      </c>
      <c r="S47" s="259">
        <v>0</v>
      </c>
      <c r="T47" s="255">
        <f t="shared" si="7"/>
        <v>0</v>
      </c>
      <c r="U47" s="255">
        <f t="shared" si="8"/>
        <v>0</v>
      </c>
    </row>
    <row r="48" spans="1:21" ht="31.5" x14ac:dyDescent="0.25">
      <c r="A48" s="256" t="s">
        <v>140</v>
      </c>
      <c r="B48" s="257" t="s">
        <v>139</v>
      </c>
      <c r="C48" s="255">
        <v>0</v>
      </c>
      <c r="D48" s="255">
        <v>0</v>
      </c>
      <c r="E48" s="258">
        <f t="shared" si="9"/>
        <v>0</v>
      </c>
      <c r="F48" s="258">
        <f t="shared" si="10"/>
        <v>0</v>
      </c>
      <c r="G48" s="259">
        <v>0</v>
      </c>
      <c r="H48" s="259">
        <v>0</v>
      </c>
      <c r="I48" s="259">
        <v>0</v>
      </c>
      <c r="J48" s="259">
        <v>0</v>
      </c>
      <c r="K48" s="259">
        <v>0</v>
      </c>
      <c r="L48" s="259">
        <v>0</v>
      </c>
      <c r="M48" s="259">
        <v>0</v>
      </c>
      <c r="N48" s="259">
        <v>0</v>
      </c>
      <c r="O48" s="259">
        <v>0</v>
      </c>
      <c r="P48" s="259">
        <v>0</v>
      </c>
      <c r="Q48" s="259">
        <v>0</v>
      </c>
      <c r="R48" s="259">
        <v>0</v>
      </c>
      <c r="S48" s="259">
        <v>0</v>
      </c>
      <c r="T48" s="255">
        <f t="shared" si="7"/>
        <v>0</v>
      </c>
      <c r="U48" s="255">
        <f t="shared" si="8"/>
        <v>0</v>
      </c>
    </row>
    <row r="49" spans="1:21" x14ac:dyDescent="0.25">
      <c r="A49" s="256" t="s">
        <v>138</v>
      </c>
      <c r="B49" s="257" t="s">
        <v>137</v>
      </c>
      <c r="C49" s="255">
        <f>C41</f>
        <v>14.463000000000001</v>
      </c>
      <c r="D49" s="255">
        <v>0</v>
      </c>
      <c r="E49" s="258">
        <f t="shared" si="9"/>
        <v>14.463000000000001</v>
      </c>
      <c r="F49" s="258">
        <f t="shared" si="10"/>
        <v>3.099000000000002</v>
      </c>
      <c r="G49" s="259">
        <v>0</v>
      </c>
      <c r="H49" s="259">
        <v>62.257000000000012</v>
      </c>
      <c r="I49" s="259">
        <v>0</v>
      </c>
      <c r="J49" s="259">
        <v>0</v>
      </c>
      <c r="K49" s="259">
        <v>0</v>
      </c>
      <c r="L49" s="259">
        <v>7.2320000000000002</v>
      </c>
      <c r="M49" s="259">
        <v>0</v>
      </c>
      <c r="N49" s="259">
        <f>N41</f>
        <v>11.363999999999999</v>
      </c>
      <c r="O49" s="259">
        <v>0</v>
      </c>
      <c r="P49" s="259">
        <v>7.2310000000000008</v>
      </c>
      <c r="Q49" s="259">
        <v>0</v>
      </c>
      <c r="R49" s="259">
        <v>0</v>
      </c>
      <c r="S49" s="259">
        <v>0</v>
      </c>
      <c r="T49" s="255">
        <f t="shared" si="7"/>
        <v>76.720000000000013</v>
      </c>
      <c r="U49" s="255">
        <f t="shared" si="8"/>
        <v>11.363999999999999</v>
      </c>
    </row>
    <row r="50" spans="1:21" ht="18.75" x14ac:dyDescent="0.25">
      <c r="A50" s="256" t="s">
        <v>136</v>
      </c>
      <c r="B50" s="262" t="s">
        <v>135</v>
      </c>
      <c r="C50" s="255">
        <v>0</v>
      </c>
      <c r="D50" s="255">
        <v>0</v>
      </c>
      <c r="E50" s="258">
        <f t="shared" si="9"/>
        <v>0</v>
      </c>
      <c r="F50" s="258">
        <f t="shared" si="10"/>
        <v>0</v>
      </c>
      <c r="G50" s="259">
        <v>0</v>
      </c>
      <c r="H50" s="259">
        <v>0</v>
      </c>
      <c r="I50" s="259">
        <v>0</v>
      </c>
      <c r="J50" s="259">
        <v>0</v>
      </c>
      <c r="K50" s="259">
        <v>0</v>
      </c>
      <c r="L50" s="259">
        <v>0</v>
      </c>
      <c r="M50" s="259">
        <v>0</v>
      </c>
      <c r="N50" s="259">
        <v>0</v>
      </c>
      <c r="O50" s="259">
        <v>0</v>
      </c>
      <c r="P50" s="259">
        <v>0</v>
      </c>
      <c r="Q50" s="259">
        <v>0</v>
      </c>
      <c r="R50" s="259">
        <v>0</v>
      </c>
      <c r="S50" s="259">
        <v>0</v>
      </c>
      <c r="T50" s="255">
        <f t="shared" si="7"/>
        <v>0</v>
      </c>
      <c r="U50" s="255">
        <f t="shared" si="8"/>
        <v>0</v>
      </c>
    </row>
    <row r="51" spans="1:21" s="162" customFormat="1" ht="35.25" customHeight="1" x14ac:dyDescent="0.25">
      <c r="A51" s="253" t="s">
        <v>56</v>
      </c>
      <c r="B51" s="254" t="s">
        <v>134</v>
      </c>
      <c r="C51" s="255">
        <v>0</v>
      </c>
      <c r="D51" s="255">
        <v>0</v>
      </c>
      <c r="E51" s="258">
        <f t="shared" si="9"/>
        <v>0</v>
      </c>
      <c r="F51" s="258">
        <f t="shared" si="10"/>
        <v>0</v>
      </c>
      <c r="G51" s="255">
        <v>0</v>
      </c>
      <c r="H51" s="255">
        <v>0</v>
      </c>
      <c r="I51" s="255">
        <v>0</v>
      </c>
      <c r="J51" s="255">
        <v>0</v>
      </c>
      <c r="K51" s="255">
        <v>0</v>
      </c>
      <c r="L51" s="255">
        <v>0</v>
      </c>
      <c r="M51" s="255">
        <v>0</v>
      </c>
      <c r="N51" s="261">
        <v>0</v>
      </c>
      <c r="O51" s="255">
        <v>0</v>
      </c>
      <c r="P51" s="255">
        <v>0</v>
      </c>
      <c r="Q51" s="255">
        <v>0</v>
      </c>
      <c r="R51" s="255">
        <v>0</v>
      </c>
      <c r="S51" s="255">
        <v>0</v>
      </c>
      <c r="T51" s="255">
        <f t="shared" si="7"/>
        <v>0</v>
      </c>
      <c r="U51" s="255">
        <f t="shared" si="8"/>
        <v>0</v>
      </c>
    </row>
    <row r="52" spans="1:21" x14ac:dyDescent="0.25">
      <c r="A52" s="256" t="s">
        <v>133</v>
      </c>
      <c r="B52" s="257" t="s">
        <v>132</v>
      </c>
      <c r="C52" s="255">
        <f>C30</f>
        <v>222.89419209000002</v>
      </c>
      <c r="D52" s="255">
        <v>0</v>
      </c>
      <c r="E52" s="258">
        <f t="shared" si="9"/>
        <v>222.89419209000002</v>
      </c>
      <c r="F52" s="258">
        <f t="shared" si="10"/>
        <v>57.728478600000017</v>
      </c>
      <c r="G52" s="259">
        <v>0</v>
      </c>
      <c r="H52" s="259">
        <v>340.00799000000006</v>
      </c>
      <c r="I52" s="259">
        <v>0</v>
      </c>
      <c r="J52" s="259">
        <v>0</v>
      </c>
      <c r="K52" s="259">
        <v>0</v>
      </c>
      <c r="L52" s="259">
        <v>111.44</v>
      </c>
      <c r="M52" s="259">
        <v>0</v>
      </c>
      <c r="N52" s="259">
        <v>165.16571349</v>
      </c>
      <c r="O52" s="259">
        <v>0</v>
      </c>
      <c r="P52" s="259">
        <v>111.45419209000002</v>
      </c>
      <c r="Q52" s="259">
        <v>0</v>
      </c>
      <c r="R52" s="259">
        <v>0</v>
      </c>
      <c r="S52" s="259">
        <v>0</v>
      </c>
      <c r="T52" s="255">
        <f t="shared" si="7"/>
        <v>562.90218209000011</v>
      </c>
      <c r="U52" s="255">
        <f t="shared" si="8"/>
        <v>165.16571349</v>
      </c>
    </row>
    <row r="53" spans="1:21" x14ac:dyDescent="0.25">
      <c r="A53" s="256" t="s">
        <v>131</v>
      </c>
      <c r="B53" s="257" t="s">
        <v>125</v>
      </c>
      <c r="C53" s="255">
        <v>0</v>
      </c>
      <c r="D53" s="255">
        <v>0</v>
      </c>
      <c r="E53" s="258">
        <f t="shared" si="9"/>
        <v>0</v>
      </c>
      <c r="F53" s="258">
        <f t="shared" si="10"/>
        <v>0</v>
      </c>
      <c r="G53" s="259">
        <v>0</v>
      </c>
      <c r="H53" s="259">
        <v>0</v>
      </c>
      <c r="I53" s="259">
        <v>0</v>
      </c>
      <c r="J53" s="259">
        <v>0</v>
      </c>
      <c r="K53" s="259">
        <v>0</v>
      </c>
      <c r="L53" s="259">
        <v>0</v>
      </c>
      <c r="M53" s="259">
        <v>0</v>
      </c>
      <c r="N53" s="260">
        <v>0</v>
      </c>
      <c r="O53" s="259">
        <v>0</v>
      </c>
      <c r="P53" s="259">
        <v>0</v>
      </c>
      <c r="Q53" s="259">
        <v>0</v>
      </c>
      <c r="R53" s="259">
        <v>0</v>
      </c>
      <c r="S53" s="259">
        <v>0</v>
      </c>
      <c r="T53" s="255">
        <f t="shared" si="7"/>
        <v>0</v>
      </c>
      <c r="U53" s="255">
        <f t="shared" si="8"/>
        <v>0</v>
      </c>
    </row>
    <row r="54" spans="1:21" x14ac:dyDescent="0.25">
      <c r="A54" s="256" t="s">
        <v>130</v>
      </c>
      <c r="B54" s="262" t="s">
        <v>124</v>
      </c>
      <c r="C54" s="255">
        <v>0</v>
      </c>
      <c r="D54" s="255">
        <v>0</v>
      </c>
      <c r="E54" s="258">
        <f t="shared" si="9"/>
        <v>0</v>
      </c>
      <c r="F54" s="258">
        <f t="shared" si="10"/>
        <v>0</v>
      </c>
      <c r="G54" s="259">
        <v>0</v>
      </c>
      <c r="H54" s="259">
        <v>0</v>
      </c>
      <c r="I54" s="259">
        <v>0</v>
      </c>
      <c r="J54" s="259">
        <v>0</v>
      </c>
      <c r="K54" s="259">
        <v>0</v>
      </c>
      <c r="L54" s="259">
        <v>0</v>
      </c>
      <c r="M54" s="259">
        <v>0</v>
      </c>
      <c r="N54" s="259">
        <v>0</v>
      </c>
      <c r="O54" s="259">
        <v>0</v>
      </c>
      <c r="P54" s="259">
        <v>0</v>
      </c>
      <c r="Q54" s="259">
        <v>0</v>
      </c>
      <c r="R54" s="259">
        <v>0</v>
      </c>
      <c r="S54" s="259">
        <v>0</v>
      </c>
      <c r="T54" s="255">
        <f t="shared" si="7"/>
        <v>0</v>
      </c>
      <c r="U54" s="255">
        <f t="shared" si="8"/>
        <v>0</v>
      </c>
    </row>
    <row r="55" spans="1:21" x14ac:dyDescent="0.25">
      <c r="A55" s="256" t="s">
        <v>129</v>
      </c>
      <c r="B55" s="262" t="s">
        <v>123</v>
      </c>
      <c r="C55" s="255">
        <v>0</v>
      </c>
      <c r="D55" s="255">
        <v>0</v>
      </c>
      <c r="E55" s="258">
        <f t="shared" si="9"/>
        <v>0</v>
      </c>
      <c r="F55" s="258">
        <f t="shared" si="10"/>
        <v>0</v>
      </c>
      <c r="G55" s="259">
        <v>0</v>
      </c>
      <c r="H55" s="259">
        <v>0</v>
      </c>
      <c r="I55" s="259">
        <v>0</v>
      </c>
      <c r="J55" s="259">
        <v>0</v>
      </c>
      <c r="K55" s="259">
        <v>0</v>
      </c>
      <c r="L55" s="259">
        <v>0</v>
      </c>
      <c r="M55" s="259">
        <v>0</v>
      </c>
      <c r="N55" s="259">
        <v>0</v>
      </c>
      <c r="O55" s="259">
        <v>0</v>
      </c>
      <c r="P55" s="259">
        <v>0</v>
      </c>
      <c r="Q55" s="259">
        <v>0</v>
      </c>
      <c r="R55" s="259">
        <v>0</v>
      </c>
      <c r="S55" s="259">
        <v>0</v>
      </c>
      <c r="T55" s="255">
        <f t="shared" si="7"/>
        <v>0</v>
      </c>
      <c r="U55" s="255">
        <f t="shared" si="8"/>
        <v>0</v>
      </c>
    </row>
    <row r="56" spans="1:21" x14ac:dyDescent="0.25">
      <c r="A56" s="256" t="s">
        <v>128</v>
      </c>
      <c r="B56" s="262" t="s">
        <v>122</v>
      </c>
      <c r="C56" s="255">
        <f>C47+C48+C49</f>
        <v>14.463000000000001</v>
      </c>
      <c r="D56" s="255">
        <v>0</v>
      </c>
      <c r="E56" s="258">
        <f t="shared" si="9"/>
        <v>14.463000000000001</v>
      </c>
      <c r="F56" s="258">
        <f t="shared" si="10"/>
        <v>3.099000000000002</v>
      </c>
      <c r="G56" s="259">
        <v>0</v>
      </c>
      <c r="H56" s="259">
        <v>62.257000000000012</v>
      </c>
      <c r="I56" s="259">
        <v>0</v>
      </c>
      <c r="J56" s="259">
        <v>0</v>
      </c>
      <c r="K56" s="259">
        <v>0</v>
      </c>
      <c r="L56" s="259">
        <v>7.2320000000000002</v>
      </c>
      <c r="M56" s="259">
        <v>0</v>
      </c>
      <c r="N56" s="259">
        <f>N47+N48+N49</f>
        <v>11.363999999999999</v>
      </c>
      <c r="O56" s="259">
        <v>0</v>
      </c>
      <c r="P56" s="259">
        <v>7.2310000000000008</v>
      </c>
      <c r="Q56" s="259">
        <v>0</v>
      </c>
      <c r="R56" s="259">
        <v>0</v>
      </c>
      <c r="S56" s="259">
        <v>0</v>
      </c>
      <c r="T56" s="255">
        <f t="shared" si="7"/>
        <v>76.720000000000013</v>
      </c>
      <c r="U56" s="255">
        <f t="shared" si="8"/>
        <v>11.363999999999999</v>
      </c>
    </row>
    <row r="57" spans="1:21" ht="18.75" x14ac:dyDescent="0.25">
      <c r="A57" s="256" t="s">
        <v>127</v>
      </c>
      <c r="B57" s="262" t="s">
        <v>121</v>
      </c>
      <c r="C57" s="255">
        <v>0</v>
      </c>
      <c r="D57" s="255">
        <v>0</v>
      </c>
      <c r="E57" s="258">
        <f t="shared" si="9"/>
        <v>0</v>
      </c>
      <c r="F57" s="258">
        <f t="shared" si="10"/>
        <v>0</v>
      </c>
      <c r="G57" s="259">
        <v>0</v>
      </c>
      <c r="H57" s="259">
        <v>0</v>
      </c>
      <c r="I57" s="259">
        <v>0</v>
      </c>
      <c r="J57" s="259">
        <v>0</v>
      </c>
      <c r="K57" s="259">
        <v>0</v>
      </c>
      <c r="L57" s="259">
        <v>0</v>
      </c>
      <c r="M57" s="259">
        <v>0</v>
      </c>
      <c r="N57" s="259">
        <v>0</v>
      </c>
      <c r="O57" s="259">
        <v>0</v>
      </c>
      <c r="P57" s="259">
        <v>0</v>
      </c>
      <c r="Q57" s="259">
        <v>0</v>
      </c>
      <c r="R57" s="259">
        <v>0</v>
      </c>
      <c r="S57" s="259">
        <v>0</v>
      </c>
      <c r="T57" s="255">
        <f t="shared" si="7"/>
        <v>0</v>
      </c>
      <c r="U57" s="255">
        <f t="shared" si="8"/>
        <v>0</v>
      </c>
    </row>
    <row r="58" spans="1:21" s="162" customFormat="1" ht="36.75" customHeight="1" x14ac:dyDescent="0.25">
      <c r="A58" s="253" t="s">
        <v>55</v>
      </c>
      <c r="B58" s="263" t="s">
        <v>225</v>
      </c>
      <c r="C58" s="255">
        <v>0</v>
      </c>
      <c r="D58" s="255">
        <v>0</v>
      </c>
      <c r="E58" s="258">
        <f t="shared" si="9"/>
        <v>0</v>
      </c>
      <c r="F58" s="258">
        <f t="shared" si="10"/>
        <v>0</v>
      </c>
      <c r="G58" s="255">
        <v>0</v>
      </c>
      <c r="H58" s="255">
        <v>0</v>
      </c>
      <c r="I58" s="255">
        <v>0</v>
      </c>
      <c r="J58" s="255">
        <v>0</v>
      </c>
      <c r="K58" s="255">
        <v>0</v>
      </c>
      <c r="L58" s="255">
        <v>0</v>
      </c>
      <c r="M58" s="255">
        <v>0</v>
      </c>
      <c r="N58" s="261">
        <v>0</v>
      </c>
      <c r="O58" s="255">
        <v>0</v>
      </c>
      <c r="P58" s="255">
        <v>0</v>
      </c>
      <c r="Q58" s="255">
        <v>0</v>
      </c>
      <c r="R58" s="255">
        <v>0</v>
      </c>
      <c r="S58" s="255">
        <v>0</v>
      </c>
      <c r="T58" s="255">
        <f t="shared" si="7"/>
        <v>0</v>
      </c>
      <c r="U58" s="255">
        <f t="shared" si="8"/>
        <v>0</v>
      </c>
    </row>
    <row r="59" spans="1:21" s="162" customFormat="1" x14ac:dyDescent="0.25">
      <c r="A59" s="253" t="s">
        <v>53</v>
      </c>
      <c r="B59" s="254" t="s">
        <v>126</v>
      </c>
      <c r="C59" s="255">
        <v>0</v>
      </c>
      <c r="D59" s="255">
        <v>0</v>
      </c>
      <c r="E59" s="258">
        <f t="shared" si="9"/>
        <v>0</v>
      </c>
      <c r="F59" s="258">
        <f t="shared" si="10"/>
        <v>0</v>
      </c>
      <c r="G59" s="255">
        <v>0</v>
      </c>
      <c r="H59" s="255">
        <v>0</v>
      </c>
      <c r="I59" s="255">
        <v>0</v>
      </c>
      <c r="J59" s="255">
        <v>0</v>
      </c>
      <c r="K59" s="255">
        <v>0</v>
      </c>
      <c r="L59" s="255">
        <v>0</v>
      </c>
      <c r="M59" s="255">
        <v>0</v>
      </c>
      <c r="N59" s="261">
        <v>0</v>
      </c>
      <c r="O59" s="255">
        <v>0</v>
      </c>
      <c r="P59" s="255">
        <v>0</v>
      </c>
      <c r="Q59" s="255">
        <v>0</v>
      </c>
      <c r="R59" s="255">
        <v>0</v>
      </c>
      <c r="S59" s="255">
        <v>0</v>
      </c>
      <c r="T59" s="255">
        <f t="shared" si="7"/>
        <v>0</v>
      </c>
      <c r="U59" s="255">
        <f t="shared" si="8"/>
        <v>0</v>
      </c>
    </row>
    <row r="60" spans="1:21" x14ac:dyDescent="0.25">
      <c r="A60" s="256" t="s">
        <v>219</v>
      </c>
      <c r="B60" s="52" t="s">
        <v>147</v>
      </c>
      <c r="C60" s="255">
        <v>0</v>
      </c>
      <c r="D60" s="255">
        <v>0</v>
      </c>
      <c r="E60" s="258">
        <f t="shared" si="9"/>
        <v>0</v>
      </c>
      <c r="F60" s="258">
        <f t="shared" si="10"/>
        <v>0</v>
      </c>
      <c r="G60" s="259">
        <v>0</v>
      </c>
      <c r="H60" s="259">
        <v>0</v>
      </c>
      <c r="I60" s="259">
        <v>0</v>
      </c>
      <c r="J60" s="259">
        <v>0</v>
      </c>
      <c r="K60" s="259">
        <v>0</v>
      </c>
      <c r="L60" s="259">
        <v>0</v>
      </c>
      <c r="M60" s="259">
        <v>0</v>
      </c>
      <c r="N60" s="259">
        <v>0</v>
      </c>
      <c r="O60" s="259">
        <v>0</v>
      </c>
      <c r="P60" s="259">
        <v>0</v>
      </c>
      <c r="Q60" s="259">
        <v>0</v>
      </c>
      <c r="R60" s="259">
        <v>0</v>
      </c>
      <c r="S60" s="259">
        <v>0</v>
      </c>
      <c r="T60" s="255">
        <f t="shared" si="7"/>
        <v>0</v>
      </c>
      <c r="U60" s="255">
        <f t="shared" si="8"/>
        <v>0</v>
      </c>
    </row>
    <row r="61" spans="1:21" x14ac:dyDescent="0.25">
      <c r="A61" s="256" t="s">
        <v>220</v>
      </c>
      <c r="B61" s="52" t="s">
        <v>145</v>
      </c>
      <c r="C61" s="255">
        <v>0</v>
      </c>
      <c r="D61" s="255">
        <v>0</v>
      </c>
      <c r="E61" s="258">
        <f t="shared" si="9"/>
        <v>0</v>
      </c>
      <c r="F61" s="258">
        <f t="shared" si="10"/>
        <v>0</v>
      </c>
      <c r="G61" s="259">
        <v>0</v>
      </c>
      <c r="H61" s="259">
        <v>0</v>
      </c>
      <c r="I61" s="259">
        <v>0</v>
      </c>
      <c r="J61" s="259">
        <v>0</v>
      </c>
      <c r="K61" s="259">
        <v>0</v>
      </c>
      <c r="L61" s="259">
        <v>0</v>
      </c>
      <c r="M61" s="259">
        <v>0</v>
      </c>
      <c r="N61" s="259">
        <v>0</v>
      </c>
      <c r="O61" s="259">
        <v>0</v>
      </c>
      <c r="P61" s="259">
        <v>0</v>
      </c>
      <c r="Q61" s="259">
        <v>0</v>
      </c>
      <c r="R61" s="259">
        <v>0</v>
      </c>
      <c r="S61" s="259">
        <v>0</v>
      </c>
      <c r="T61" s="255">
        <f t="shared" si="7"/>
        <v>0</v>
      </c>
      <c r="U61" s="255">
        <f t="shared" si="8"/>
        <v>0</v>
      </c>
    </row>
    <row r="62" spans="1:21" x14ac:dyDescent="0.25">
      <c r="A62" s="256" t="s">
        <v>221</v>
      </c>
      <c r="B62" s="52" t="s">
        <v>143</v>
      </c>
      <c r="C62" s="255">
        <v>0</v>
      </c>
      <c r="D62" s="255">
        <v>0</v>
      </c>
      <c r="E62" s="258">
        <f t="shared" si="9"/>
        <v>0</v>
      </c>
      <c r="F62" s="258">
        <f t="shared" si="10"/>
        <v>0</v>
      </c>
      <c r="G62" s="259">
        <v>0</v>
      </c>
      <c r="H62" s="259">
        <v>0</v>
      </c>
      <c r="I62" s="259">
        <v>0</v>
      </c>
      <c r="J62" s="259">
        <v>0</v>
      </c>
      <c r="K62" s="259">
        <v>0</v>
      </c>
      <c r="L62" s="259">
        <v>0</v>
      </c>
      <c r="M62" s="259">
        <v>0</v>
      </c>
      <c r="N62" s="259">
        <v>0</v>
      </c>
      <c r="O62" s="259">
        <v>0</v>
      </c>
      <c r="P62" s="259">
        <v>0</v>
      </c>
      <c r="Q62" s="259">
        <v>0</v>
      </c>
      <c r="R62" s="259">
        <v>0</v>
      </c>
      <c r="S62" s="259">
        <v>0</v>
      </c>
      <c r="T62" s="255">
        <f t="shared" si="7"/>
        <v>0</v>
      </c>
      <c r="U62" s="255">
        <f t="shared" si="8"/>
        <v>0</v>
      </c>
    </row>
    <row r="63" spans="1:21" x14ac:dyDescent="0.25">
      <c r="A63" s="256" t="s">
        <v>222</v>
      </c>
      <c r="B63" s="52" t="s">
        <v>224</v>
      </c>
      <c r="C63" s="255">
        <v>11.805999999999997</v>
      </c>
      <c r="D63" s="255">
        <v>0</v>
      </c>
      <c r="E63" s="258">
        <f t="shared" si="9"/>
        <v>11.805999999999997</v>
      </c>
      <c r="F63" s="258">
        <f t="shared" si="10"/>
        <v>11.805999999999997</v>
      </c>
      <c r="G63" s="259">
        <v>0</v>
      </c>
      <c r="H63" s="259">
        <v>62.257000000000012</v>
      </c>
      <c r="I63" s="259">
        <v>0</v>
      </c>
      <c r="J63" s="259">
        <v>0</v>
      </c>
      <c r="K63" s="259">
        <v>0</v>
      </c>
      <c r="L63" s="259">
        <v>7.2320000000000002</v>
      </c>
      <c r="M63" s="259">
        <v>0</v>
      </c>
      <c r="N63" s="259">
        <v>0</v>
      </c>
      <c r="O63" s="259">
        <v>0</v>
      </c>
      <c r="P63" s="259">
        <v>4.5739999999999972</v>
      </c>
      <c r="Q63" s="259">
        <v>0</v>
      </c>
      <c r="R63" s="259">
        <v>0</v>
      </c>
      <c r="S63" s="259">
        <v>0</v>
      </c>
      <c r="T63" s="255">
        <f t="shared" si="7"/>
        <v>74.063000000000017</v>
      </c>
      <c r="U63" s="255">
        <f t="shared" si="8"/>
        <v>0</v>
      </c>
    </row>
    <row r="64" spans="1:21" ht="18.75" x14ac:dyDescent="0.25">
      <c r="A64" s="256" t="s">
        <v>223</v>
      </c>
      <c r="B64" s="262" t="s">
        <v>121</v>
      </c>
      <c r="C64" s="255">
        <v>0</v>
      </c>
      <c r="D64" s="255">
        <v>0</v>
      </c>
      <c r="E64" s="258">
        <f t="shared" si="9"/>
        <v>0</v>
      </c>
      <c r="F64" s="258">
        <f t="shared" si="10"/>
        <v>0</v>
      </c>
      <c r="G64" s="259">
        <v>0</v>
      </c>
      <c r="H64" s="259">
        <v>0</v>
      </c>
      <c r="I64" s="259">
        <v>0</v>
      </c>
      <c r="J64" s="259">
        <v>0</v>
      </c>
      <c r="K64" s="259">
        <v>0</v>
      </c>
      <c r="L64" s="259">
        <v>0</v>
      </c>
      <c r="M64" s="259">
        <v>0</v>
      </c>
      <c r="N64" s="259">
        <v>0</v>
      </c>
      <c r="O64" s="259">
        <v>0</v>
      </c>
      <c r="P64" s="259">
        <v>0</v>
      </c>
      <c r="Q64" s="259">
        <v>0</v>
      </c>
      <c r="R64" s="259">
        <v>0</v>
      </c>
      <c r="S64" s="259">
        <v>0</v>
      </c>
      <c r="T64" s="255">
        <f t="shared" si="7"/>
        <v>0</v>
      </c>
      <c r="U64" s="255">
        <f t="shared" si="8"/>
        <v>0</v>
      </c>
    </row>
    <row r="65" spans="1:20" x14ac:dyDescent="0.25">
      <c r="A65" s="50"/>
      <c r="B65" s="51"/>
      <c r="C65" s="51"/>
      <c r="D65" s="51"/>
      <c r="E65" s="51"/>
      <c r="F65" s="51"/>
      <c r="G65" s="51"/>
      <c r="H65" s="51"/>
      <c r="I65" s="51"/>
      <c r="J65" s="51"/>
      <c r="K65" s="51"/>
      <c r="L65" s="51"/>
      <c r="M65" s="51"/>
      <c r="N65" s="51"/>
      <c r="O65" s="51"/>
      <c r="P65" s="51"/>
      <c r="Q65" s="51"/>
      <c r="R65" s="51"/>
      <c r="S65" s="51"/>
      <c r="T65" s="46"/>
    </row>
    <row r="66" spans="1:20" ht="54" customHeight="1" x14ac:dyDescent="0.25">
      <c r="A66" s="46"/>
      <c r="B66" s="496"/>
      <c r="C66" s="496"/>
      <c r="D66" s="496"/>
      <c r="E66" s="496"/>
      <c r="F66" s="496"/>
      <c r="G66" s="496"/>
      <c r="H66" s="496"/>
      <c r="I66" s="496"/>
      <c r="J66" s="496"/>
      <c r="K66" s="496"/>
      <c r="L66" s="496"/>
      <c r="M66" s="496"/>
      <c r="N66" s="496"/>
      <c r="O66" s="496"/>
      <c r="P66" s="496"/>
      <c r="Q66" s="496"/>
      <c r="R66" s="132"/>
      <c r="S66" s="132"/>
      <c r="T66" s="49"/>
    </row>
    <row r="67" spans="1:20" x14ac:dyDescent="0.25">
      <c r="A67" s="46"/>
      <c r="B67" s="46"/>
      <c r="C67" s="46"/>
      <c r="D67" s="46"/>
      <c r="E67" s="46"/>
      <c r="F67" s="46"/>
      <c r="T67" s="46"/>
    </row>
    <row r="68" spans="1:20" ht="50.25" customHeight="1" x14ac:dyDescent="0.25">
      <c r="A68" s="46"/>
      <c r="B68" s="503"/>
      <c r="C68" s="503"/>
      <c r="D68" s="503"/>
      <c r="E68" s="503"/>
      <c r="F68" s="503"/>
      <c r="G68" s="503"/>
      <c r="H68" s="503"/>
      <c r="I68" s="503"/>
      <c r="J68" s="503"/>
      <c r="K68" s="503"/>
      <c r="L68" s="503"/>
      <c r="M68" s="503"/>
      <c r="N68" s="503"/>
      <c r="O68" s="503"/>
      <c r="P68" s="503"/>
      <c r="Q68" s="503"/>
      <c r="R68" s="133"/>
      <c r="S68" s="133"/>
      <c r="T68" s="46"/>
    </row>
    <row r="69" spans="1:20" x14ac:dyDescent="0.25">
      <c r="A69" s="46"/>
      <c r="B69" s="46"/>
      <c r="C69" s="46"/>
      <c r="D69" s="46"/>
      <c r="E69" s="46"/>
      <c r="F69" s="46"/>
      <c r="T69" s="46"/>
    </row>
    <row r="70" spans="1:20" ht="36.75" customHeight="1" x14ac:dyDescent="0.25">
      <c r="A70" s="46"/>
      <c r="B70" s="496"/>
      <c r="C70" s="496"/>
      <c r="D70" s="496"/>
      <c r="E70" s="496"/>
      <c r="F70" s="496"/>
      <c r="G70" s="496"/>
      <c r="H70" s="496"/>
      <c r="I70" s="496"/>
      <c r="J70" s="496"/>
      <c r="K70" s="496"/>
      <c r="L70" s="496"/>
      <c r="M70" s="496"/>
      <c r="N70" s="496"/>
      <c r="O70" s="496"/>
      <c r="P70" s="496"/>
      <c r="Q70" s="496"/>
      <c r="R70" s="132"/>
      <c r="S70" s="132"/>
      <c r="T70" s="46"/>
    </row>
    <row r="71" spans="1:20" x14ac:dyDescent="0.25">
      <c r="A71" s="46"/>
      <c r="B71" s="48"/>
      <c r="C71" s="48"/>
      <c r="D71" s="48"/>
      <c r="E71" s="48"/>
      <c r="F71" s="48"/>
      <c r="T71" s="46"/>
    </row>
    <row r="72" spans="1:20" ht="51" customHeight="1" x14ac:dyDescent="0.25">
      <c r="A72" s="46"/>
      <c r="B72" s="496"/>
      <c r="C72" s="496"/>
      <c r="D72" s="496"/>
      <c r="E72" s="496"/>
      <c r="F72" s="496"/>
      <c r="G72" s="496"/>
      <c r="H72" s="496"/>
      <c r="I72" s="496"/>
      <c r="J72" s="496"/>
      <c r="K72" s="496"/>
      <c r="L72" s="496"/>
      <c r="M72" s="496"/>
      <c r="N72" s="496"/>
      <c r="O72" s="496"/>
      <c r="P72" s="496"/>
      <c r="Q72" s="496"/>
      <c r="R72" s="132"/>
      <c r="S72" s="132"/>
      <c r="T72" s="46"/>
    </row>
    <row r="73" spans="1:20" ht="32.25" customHeight="1" x14ac:dyDescent="0.25">
      <c r="A73" s="46"/>
      <c r="B73" s="503"/>
      <c r="C73" s="503"/>
      <c r="D73" s="503"/>
      <c r="E73" s="503"/>
      <c r="F73" s="503"/>
      <c r="G73" s="503"/>
      <c r="H73" s="503"/>
      <c r="I73" s="503"/>
      <c r="J73" s="503"/>
      <c r="K73" s="503"/>
      <c r="L73" s="503"/>
      <c r="M73" s="503"/>
      <c r="N73" s="503"/>
      <c r="O73" s="503"/>
      <c r="P73" s="503"/>
      <c r="Q73" s="503"/>
      <c r="R73" s="133"/>
      <c r="S73" s="133"/>
      <c r="T73" s="46"/>
    </row>
    <row r="74" spans="1:20" ht="51.75" customHeight="1" x14ac:dyDescent="0.25">
      <c r="A74" s="46"/>
      <c r="B74" s="496"/>
      <c r="C74" s="496"/>
      <c r="D74" s="496"/>
      <c r="E74" s="496"/>
      <c r="F74" s="496"/>
      <c r="G74" s="496"/>
      <c r="H74" s="496"/>
      <c r="I74" s="496"/>
      <c r="J74" s="496"/>
      <c r="K74" s="496"/>
      <c r="L74" s="496"/>
      <c r="M74" s="496"/>
      <c r="N74" s="496"/>
      <c r="O74" s="496"/>
      <c r="P74" s="496"/>
      <c r="Q74" s="496"/>
      <c r="R74" s="132"/>
      <c r="S74" s="132"/>
      <c r="T74" s="46"/>
    </row>
    <row r="75" spans="1:20" ht="21.75" customHeight="1" x14ac:dyDescent="0.25">
      <c r="A75" s="46"/>
      <c r="B75" s="497"/>
      <c r="C75" s="497"/>
      <c r="D75" s="497"/>
      <c r="E75" s="497"/>
      <c r="F75" s="497"/>
      <c r="G75" s="497"/>
      <c r="H75" s="497"/>
      <c r="I75" s="497"/>
      <c r="J75" s="497"/>
      <c r="K75" s="497"/>
      <c r="L75" s="497"/>
      <c r="M75" s="497"/>
      <c r="N75" s="497"/>
      <c r="O75" s="497"/>
      <c r="P75" s="497"/>
      <c r="Q75" s="497"/>
      <c r="R75" s="130"/>
      <c r="S75" s="130"/>
      <c r="T75" s="46"/>
    </row>
    <row r="76" spans="1:20" ht="23.25" customHeight="1" x14ac:dyDescent="0.25">
      <c r="A76" s="46"/>
      <c r="B76" s="47"/>
      <c r="C76" s="47"/>
      <c r="D76" s="47"/>
      <c r="E76" s="47"/>
      <c r="F76" s="47"/>
      <c r="T76" s="46"/>
    </row>
    <row r="77" spans="1:20" ht="18.75" customHeight="1" x14ac:dyDescent="0.25">
      <c r="A77" s="46"/>
      <c r="B77" s="498"/>
      <c r="C77" s="498"/>
      <c r="D77" s="498"/>
      <c r="E77" s="498"/>
      <c r="F77" s="498"/>
      <c r="G77" s="498"/>
      <c r="H77" s="498"/>
      <c r="I77" s="498"/>
      <c r="J77" s="498"/>
      <c r="K77" s="498"/>
      <c r="L77" s="498"/>
      <c r="M77" s="498"/>
      <c r="N77" s="498"/>
      <c r="O77" s="498"/>
      <c r="P77" s="498"/>
      <c r="Q77" s="498"/>
      <c r="R77" s="131"/>
      <c r="S77" s="131"/>
      <c r="T77" s="46"/>
    </row>
    <row r="78" spans="1:20" x14ac:dyDescent="0.25">
      <c r="A78" s="46"/>
      <c r="B78" s="46"/>
      <c r="C78" s="46"/>
      <c r="D78" s="46"/>
      <c r="E78" s="46"/>
      <c r="F78" s="46"/>
      <c r="T78" s="46"/>
    </row>
    <row r="79" spans="1:20" x14ac:dyDescent="0.25">
      <c r="A79" s="46"/>
      <c r="B79" s="46"/>
      <c r="C79" s="46"/>
      <c r="D79" s="46"/>
      <c r="E79" s="46"/>
      <c r="F79" s="46"/>
      <c r="T79" s="46"/>
    </row>
    <row r="80" spans="1:20" x14ac:dyDescent="0.25">
      <c r="G80" s="45"/>
      <c r="H80" s="45"/>
      <c r="I80" s="45"/>
      <c r="J80" s="45"/>
      <c r="K80" s="45"/>
      <c r="L80" s="45"/>
      <c r="M80" s="45"/>
      <c r="N80" s="45"/>
      <c r="O80" s="45"/>
      <c r="P80" s="45"/>
      <c r="Q80" s="45"/>
      <c r="R80" s="45"/>
      <c r="S80" s="45"/>
    </row>
    <row r="81" spans="7:19" x14ac:dyDescent="0.25">
      <c r="G81" s="45"/>
      <c r="H81" s="45"/>
      <c r="I81" s="45"/>
      <c r="J81" s="45"/>
      <c r="K81" s="45"/>
      <c r="L81" s="45"/>
      <c r="M81" s="45"/>
      <c r="N81" s="45"/>
      <c r="O81" s="45"/>
      <c r="P81" s="45"/>
      <c r="Q81" s="45"/>
      <c r="R81" s="45"/>
      <c r="S81" s="45"/>
    </row>
    <row r="82" spans="7:19" x14ac:dyDescent="0.25">
      <c r="G82" s="45"/>
      <c r="H82" s="45"/>
      <c r="I82" s="45"/>
      <c r="J82" s="45"/>
      <c r="K82" s="45"/>
      <c r="L82" s="45"/>
      <c r="M82" s="45"/>
      <c r="N82" s="45"/>
      <c r="O82" s="45"/>
      <c r="P82" s="45"/>
      <c r="Q82" s="45"/>
      <c r="R82" s="45"/>
      <c r="S82" s="45"/>
    </row>
    <row r="83" spans="7:19" x14ac:dyDescent="0.25">
      <c r="G83" s="45"/>
      <c r="H83" s="45"/>
      <c r="I83" s="45"/>
      <c r="J83" s="45"/>
      <c r="K83" s="45"/>
      <c r="L83" s="45"/>
      <c r="M83" s="45"/>
      <c r="N83" s="45"/>
      <c r="O83" s="45"/>
      <c r="P83" s="45"/>
      <c r="Q83" s="45"/>
      <c r="R83" s="45"/>
      <c r="S83" s="45"/>
    </row>
    <row r="84" spans="7:19" x14ac:dyDescent="0.25">
      <c r="G84" s="45"/>
      <c r="H84" s="45"/>
      <c r="I84" s="45"/>
      <c r="J84" s="45"/>
      <c r="K84" s="45"/>
      <c r="L84" s="45"/>
      <c r="M84" s="45"/>
      <c r="N84" s="45"/>
      <c r="O84" s="45"/>
      <c r="P84" s="45"/>
      <c r="Q84" s="45"/>
      <c r="R84" s="45"/>
      <c r="S84" s="45"/>
    </row>
    <row r="85" spans="7:19" x14ac:dyDescent="0.25">
      <c r="G85" s="45"/>
      <c r="H85" s="45"/>
      <c r="I85" s="45"/>
      <c r="J85" s="45"/>
      <c r="K85" s="45"/>
      <c r="L85" s="45"/>
      <c r="M85" s="45"/>
      <c r="N85" s="45"/>
      <c r="O85" s="45"/>
      <c r="P85" s="45"/>
      <c r="Q85" s="45"/>
      <c r="R85" s="45"/>
      <c r="S85" s="45"/>
    </row>
    <row r="86" spans="7:19" x14ac:dyDescent="0.25">
      <c r="G86" s="45"/>
      <c r="H86" s="45"/>
      <c r="I86" s="45"/>
      <c r="J86" s="45"/>
      <c r="K86" s="45"/>
      <c r="L86" s="45"/>
      <c r="M86" s="45"/>
      <c r="N86" s="45"/>
      <c r="O86" s="45"/>
      <c r="P86" s="45"/>
      <c r="Q86" s="45"/>
      <c r="R86" s="45"/>
      <c r="S86" s="45"/>
    </row>
    <row r="87" spans="7:19" x14ac:dyDescent="0.25">
      <c r="G87" s="45"/>
      <c r="H87" s="45"/>
      <c r="I87" s="45"/>
      <c r="J87" s="45"/>
      <c r="K87" s="45"/>
      <c r="L87" s="45"/>
      <c r="M87" s="45"/>
      <c r="N87" s="45"/>
      <c r="O87" s="45"/>
      <c r="P87" s="45"/>
      <c r="Q87" s="45"/>
      <c r="R87" s="45"/>
      <c r="S87" s="45"/>
    </row>
    <row r="88" spans="7:19" x14ac:dyDescent="0.25">
      <c r="G88" s="45"/>
      <c r="H88" s="45"/>
      <c r="I88" s="45"/>
      <c r="J88" s="45"/>
      <c r="K88" s="45"/>
      <c r="L88" s="45"/>
      <c r="M88" s="45"/>
      <c r="N88" s="45"/>
      <c r="O88" s="45"/>
      <c r="P88" s="45"/>
      <c r="Q88" s="45"/>
      <c r="R88" s="45"/>
      <c r="S88" s="45"/>
    </row>
    <row r="89" spans="7:19" x14ac:dyDescent="0.25">
      <c r="G89" s="45"/>
      <c r="H89" s="45"/>
      <c r="I89" s="45"/>
      <c r="J89" s="45"/>
      <c r="K89" s="45"/>
      <c r="L89" s="45"/>
      <c r="M89" s="45"/>
      <c r="N89" s="45"/>
      <c r="O89" s="45"/>
      <c r="P89" s="45"/>
      <c r="Q89" s="45"/>
      <c r="R89" s="45"/>
      <c r="S89" s="45"/>
    </row>
    <row r="90" spans="7:19" x14ac:dyDescent="0.25">
      <c r="G90" s="45"/>
      <c r="H90" s="45"/>
      <c r="I90" s="45"/>
      <c r="J90" s="45"/>
      <c r="K90" s="45"/>
      <c r="L90" s="45"/>
      <c r="M90" s="45"/>
      <c r="N90" s="45"/>
      <c r="O90" s="45"/>
      <c r="P90" s="45"/>
      <c r="Q90" s="45"/>
      <c r="R90" s="45"/>
      <c r="S90" s="45"/>
    </row>
    <row r="91" spans="7:19" x14ac:dyDescent="0.25">
      <c r="G91" s="45"/>
      <c r="H91" s="45"/>
      <c r="I91" s="45"/>
      <c r="J91" s="45"/>
      <c r="K91" s="45"/>
      <c r="L91" s="45"/>
      <c r="M91" s="45"/>
      <c r="N91" s="45"/>
      <c r="O91" s="45"/>
      <c r="P91" s="45"/>
      <c r="Q91" s="45"/>
      <c r="R91" s="45"/>
      <c r="S91" s="45"/>
    </row>
    <row r="92" spans="7:19" x14ac:dyDescent="0.25">
      <c r="G92" s="45"/>
      <c r="H92" s="45"/>
      <c r="I92" s="45"/>
      <c r="J92" s="45"/>
      <c r="K92" s="45"/>
      <c r="L92" s="45"/>
      <c r="M92" s="45"/>
      <c r="N92" s="45"/>
      <c r="O92" s="45"/>
      <c r="P92" s="45"/>
      <c r="Q92" s="45"/>
      <c r="R92" s="45"/>
      <c r="S92" s="45"/>
    </row>
  </sheetData>
  <mergeCells count="33">
    <mergeCell ref="B74:Q74"/>
    <mergeCell ref="B75:Q75"/>
    <mergeCell ref="B77:Q77"/>
    <mergeCell ref="A14:U14"/>
    <mergeCell ref="A15:U15"/>
    <mergeCell ref="A16:U16"/>
    <mergeCell ref="A18:U18"/>
    <mergeCell ref="T20:U21"/>
    <mergeCell ref="P20:S20"/>
    <mergeCell ref="P21:Q21"/>
    <mergeCell ref="R21:S21"/>
    <mergeCell ref="B66:Q66"/>
    <mergeCell ref="B68:Q68"/>
    <mergeCell ref="B70:Q70"/>
    <mergeCell ref="B72:Q72"/>
    <mergeCell ref="B73:Q73"/>
    <mergeCell ref="C20:D21"/>
    <mergeCell ref="A20:A22"/>
    <mergeCell ref="E20:F21"/>
    <mergeCell ref="L20:O20"/>
    <mergeCell ref="L21:M21"/>
    <mergeCell ref="N21:O21"/>
    <mergeCell ref="G20:G22"/>
    <mergeCell ref="H21:I21"/>
    <mergeCell ref="H20:K20"/>
    <mergeCell ref="J21:K21"/>
    <mergeCell ref="B20:B22"/>
    <mergeCell ref="A12:U12"/>
    <mergeCell ref="A4:U4"/>
    <mergeCell ref="A6:U6"/>
    <mergeCell ref="A8:U8"/>
    <mergeCell ref="A9:U9"/>
    <mergeCell ref="A11:U11"/>
  </mergeCells>
  <conditionalFormatting sqref="D24:U64">
    <cfRule type="cellIs" dxfId="1" priority="2" operator="notEqual">
      <formula>0</formula>
    </cfRule>
  </conditionalFormatting>
  <conditionalFormatting sqref="C24: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view="pageBreakPreview" topLeftCell="A25" zoomScale="85" zoomScaleSheetLayoutView="85" workbookViewId="0">
      <selection activeCell="AD37" sqref="AD3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5703125" style="18" customWidth="1"/>
    <col min="24" max="24" width="10.7109375" style="18" customWidth="1"/>
    <col min="25" max="25" width="15.28515625" style="18" customWidth="1"/>
    <col min="26" max="26" width="7.7109375" style="18" customWidth="1"/>
    <col min="27" max="28" width="10.7109375" style="18" customWidth="1"/>
    <col min="29" max="29" width="13.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2" t="s">
        <v>65</v>
      </c>
    </row>
    <row r="2" spans="1:48" ht="18.75" x14ac:dyDescent="0.3">
      <c r="AV2" s="14" t="s">
        <v>7</v>
      </c>
    </row>
    <row r="3" spans="1:48" ht="18.75" x14ac:dyDescent="0.3">
      <c r="AV3" s="14" t="s">
        <v>64</v>
      </c>
    </row>
    <row r="4" spans="1:48" ht="18.75" x14ac:dyDescent="0.3">
      <c r="AV4" s="14"/>
    </row>
    <row r="5" spans="1:48" ht="18.75" customHeight="1" x14ac:dyDescent="0.25">
      <c r="A5" s="410" t="str">
        <f>'1. паспорт местоположение'!A5:C5</f>
        <v>Год раскрытия информации: 2023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c r="AR5" s="410"/>
      <c r="AS5" s="410"/>
      <c r="AT5" s="410"/>
      <c r="AU5" s="410"/>
      <c r="AV5" s="410"/>
    </row>
    <row r="6" spans="1:48" ht="18.75" x14ac:dyDescent="0.3">
      <c r="AV6" s="14"/>
    </row>
    <row r="7" spans="1:48" ht="18.75" x14ac:dyDescent="0.25">
      <c r="A7" s="424" t="s">
        <v>6</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24"/>
      <c r="AS7" s="424"/>
      <c r="AT7" s="424"/>
      <c r="AU7" s="424"/>
      <c r="AV7" s="424"/>
    </row>
    <row r="8" spans="1:48" ht="18.75" x14ac:dyDescent="0.25">
      <c r="A8" s="424"/>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24"/>
      <c r="AS8" s="424"/>
      <c r="AT8" s="424"/>
      <c r="AU8" s="424"/>
      <c r="AV8" s="424"/>
    </row>
    <row r="9" spans="1:48" x14ac:dyDescent="0.25">
      <c r="A9" s="418" t="str">
        <f>'1. паспорт местоположение'!A9:C9</f>
        <v>Акционерное общество "Россети Янтарь"</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20" t="s">
        <v>5</v>
      </c>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ht="18.75" x14ac:dyDescent="0.25">
      <c r="A11" s="42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c r="AI11" s="424"/>
      <c r="AJ11" s="424"/>
      <c r="AK11" s="424"/>
      <c r="AL11" s="424"/>
      <c r="AM11" s="424"/>
      <c r="AN11" s="424"/>
      <c r="AO11" s="424"/>
      <c r="AP11" s="424"/>
      <c r="AQ11" s="424"/>
      <c r="AR11" s="424"/>
      <c r="AS11" s="424"/>
      <c r="AT11" s="424"/>
      <c r="AU11" s="424"/>
      <c r="AV11" s="424"/>
    </row>
    <row r="12" spans="1:48" x14ac:dyDescent="0.25">
      <c r="A12" s="418" t="str">
        <f>'1. паспорт местоположение'!A12:C12</f>
        <v>L_19-1049</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20" t="s">
        <v>4</v>
      </c>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0"/>
      <c r="AL13" s="420"/>
      <c r="AM13" s="420"/>
      <c r="AN13" s="420"/>
      <c r="AO13" s="420"/>
      <c r="AP13" s="420"/>
      <c r="AQ13" s="420"/>
      <c r="AR13" s="420"/>
      <c r="AS13" s="420"/>
      <c r="AT13" s="420"/>
      <c r="AU13" s="420"/>
      <c r="AV13" s="420"/>
    </row>
    <row r="14" spans="1:48" ht="18.75" x14ac:dyDescent="0.25">
      <c r="A14" s="425"/>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c r="AE14" s="425"/>
      <c r="AF14" s="425"/>
      <c r="AG14" s="425"/>
      <c r="AH14" s="425"/>
      <c r="AI14" s="425"/>
      <c r="AJ14" s="425"/>
      <c r="AK14" s="425"/>
      <c r="AL14" s="425"/>
      <c r="AM14" s="425"/>
      <c r="AN14" s="425"/>
      <c r="AO14" s="425"/>
      <c r="AP14" s="425"/>
      <c r="AQ14" s="425"/>
      <c r="AR14" s="425"/>
      <c r="AS14" s="425"/>
      <c r="AT14" s="425"/>
      <c r="AU14" s="425"/>
      <c r="AV14" s="425"/>
    </row>
    <row r="15" spans="1:48" x14ac:dyDescent="0.25">
      <c r="A15" s="418" t="str">
        <f>'1. паспорт местоположение'!A15</f>
        <v>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20" t="s">
        <v>3</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4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21"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21" customFormat="1" x14ac:dyDescent="0.25">
      <c r="A21" s="504" t="s">
        <v>435</v>
      </c>
      <c r="B21" s="504"/>
      <c r="C21" s="504"/>
      <c r="D21" s="504"/>
      <c r="E21" s="504"/>
      <c r="F21" s="504"/>
      <c r="G21" s="504"/>
      <c r="H21" s="504"/>
      <c r="I21" s="504"/>
      <c r="J21" s="504"/>
      <c r="K21" s="504"/>
      <c r="L21" s="504"/>
      <c r="M21" s="504"/>
      <c r="N21" s="504"/>
      <c r="O21" s="504"/>
      <c r="P21" s="504"/>
      <c r="Q21" s="504"/>
      <c r="R21" s="504"/>
      <c r="S21" s="504"/>
      <c r="T21" s="504"/>
      <c r="U21" s="504"/>
      <c r="V21" s="504"/>
      <c r="W21" s="504"/>
      <c r="X21" s="504"/>
      <c r="Y21" s="504"/>
      <c r="Z21" s="504"/>
      <c r="AA21" s="504"/>
      <c r="AB21" s="504"/>
      <c r="AC21" s="504"/>
      <c r="AD21" s="504"/>
      <c r="AE21" s="504"/>
      <c r="AF21" s="504"/>
      <c r="AG21" s="504"/>
      <c r="AH21" s="504"/>
      <c r="AI21" s="504"/>
      <c r="AJ21" s="504"/>
      <c r="AK21" s="504"/>
      <c r="AL21" s="504"/>
      <c r="AM21" s="504"/>
      <c r="AN21" s="504"/>
      <c r="AO21" s="504"/>
      <c r="AP21" s="504"/>
      <c r="AQ21" s="504"/>
      <c r="AR21" s="504"/>
      <c r="AS21" s="504"/>
      <c r="AT21" s="504"/>
      <c r="AU21" s="504"/>
      <c r="AV21" s="504"/>
    </row>
    <row r="22" spans="1:48" s="21" customFormat="1" ht="58.5" customHeight="1" x14ac:dyDescent="0.25">
      <c r="A22" s="505" t="s">
        <v>49</v>
      </c>
      <c r="B22" s="508" t="s">
        <v>21</v>
      </c>
      <c r="C22" s="505" t="s">
        <v>48</v>
      </c>
      <c r="D22" s="505" t="s">
        <v>47</v>
      </c>
      <c r="E22" s="511" t="s">
        <v>446</v>
      </c>
      <c r="F22" s="512"/>
      <c r="G22" s="512"/>
      <c r="H22" s="512"/>
      <c r="I22" s="512"/>
      <c r="J22" s="512"/>
      <c r="K22" s="512"/>
      <c r="L22" s="513"/>
      <c r="M22" s="505" t="s">
        <v>46</v>
      </c>
      <c r="N22" s="505" t="s">
        <v>45</v>
      </c>
      <c r="O22" s="505" t="s">
        <v>44</v>
      </c>
      <c r="P22" s="514" t="s">
        <v>232</v>
      </c>
      <c r="Q22" s="514" t="s">
        <v>43</v>
      </c>
      <c r="R22" s="514" t="s">
        <v>42</v>
      </c>
      <c r="S22" s="514" t="s">
        <v>41</v>
      </c>
      <c r="T22" s="514"/>
      <c r="U22" s="515" t="s">
        <v>40</v>
      </c>
      <c r="V22" s="515" t="s">
        <v>39</v>
      </c>
      <c r="W22" s="514" t="s">
        <v>38</v>
      </c>
      <c r="X22" s="514" t="s">
        <v>37</v>
      </c>
      <c r="Y22" s="514" t="s">
        <v>36</v>
      </c>
      <c r="Z22" s="528" t="s">
        <v>35</v>
      </c>
      <c r="AA22" s="514" t="s">
        <v>34</v>
      </c>
      <c r="AB22" s="514" t="s">
        <v>33</v>
      </c>
      <c r="AC22" s="514" t="s">
        <v>32</v>
      </c>
      <c r="AD22" s="514" t="s">
        <v>31</v>
      </c>
      <c r="AE22" s="514" t="s">
        <v>30</v>
      </c>
      <c r="AF22" s="514" t="s">
        <v>29</v>
      </c>
      <c r="AG22" s="514"/>
      <c r="AH22" s="514"/>
      <c r="AI22" s="514"/>
      <c r="AJ22" s="514"/>
      <c r="AK22" s="514"/>
      <c r="AL22" s="514" t="s">
        <v>28</v>
      </c>
      <c r="AM22" s="514"/>
      <c r="AN22" s="514"/>
      <c r="AO22" s="514"/>
      <c r="AP22" s="514" t="s">
        <v>27</v>
      </c>
      <c r="AQ22" s="514"/>
      <c r="AR22" s="514" t="s">
        <v>26</v>
      </c>
      <c r="AS22" s="514" t="s">
        <v>25</v>
      </c>
      <c r="AT22" s="514" t="s">
        <v>24</v>
      </c>
      <c r="AU22" s="514" t="s">
        <v>23</v>
      </c>
      <c r="AV22" s="518" t="s">
        <v>22</v>
      </c>
    </row>
    <row r="23" spans="1:48" s="21" customFormat="1" ht="64.5" customHeight="1" x14ac:dyDescent="0.25">
      <c r="A23" s="506"/>
      <c r="B23" s="509"/>
      <c r="C23" s="506"/>
      <c r="D23" s="506"/>
      <c r="E23" s="520" t="s">
        <v>20</v>
      </c>
      <c r="F23" s="522" t="s">
        <v>125</v>
      </c>
      <c r="G23" s="522" t="s">
        <v>124</v>
      </c>
      <c r="H23" s="522" t="s">
        <v>123</v>
      </c>
      <c r="I23" s="526" t="s">
        <v>356</v>
      </c>
      <c r="J23" s="526" t="s">
        <v>357</v>
      </c>
      <c r="K23" s="526" t="s">
        <v>358</v>
      </c>
      <c r="L23" s="522" t="s">
        <v>73</v>
      </c>
      <c r="M23" s="506"/>
      <c r="N23" s="506"/>
      <c r="O23" s="506"/>
      <c r="P23" s="514"/>
      <c r="Q23" s="514"/>
      <c r="R23" s="514"/>
      <c r="S23" s="524" t="s">
        <v>1</v>
      </c>
      <c r="T23" s="524" t="s">
        <v>8</v>
      </c>
      <c r="U23" s="515"/>
      <c r="V23" s="515"/>
      <c r="W23" s="514"/>
      <c r="X23" s="514"/>
      <c r="Y23" s="514"/>
      <c r="Z23" s="514"/>
      <c r="AA23" s="514"/>
      <c r="AB23" s="514"/>
      <c r="AC23" s="514"/>
      <c r="AD23" s="514"/>
      <c r="AE23" s="514"/>
      <c r="AF23" s="514" t="s">
        <v>19</v>
      </c>
      <c r="AG23" s="514"/>
      <c r="AH23" s="514" t="s">
        <v>18</v>
      </c>
      <c r="AI23" s="514"/>
      <c r="AJ23" s="505" t="s">
        <v>17</v>
      </c>
      <c r="AK23" s="505" t="s">
        <v>16</v>
      </c>
      <c r="AL23" s="505" t="s">
        <v>15</v>
      </c>
      <c r="AM23" s="505" t="s">
        <v>14</v>
      </c>
      <c r="AN23" s="505" t="s">
        <v>13</v>
      </c>
      <c r="AO23" s="505" t="s">
        <v>12</v>
      </c>
      <c r="AP23" s="505" t="s">
        <v>11</v>
      </c>
      <c r="AQ23" s="516" t="s">
        <v>8</v>
      </c>
      <c r="AR23" s="514"/>
      <c r="AS23" s="514"/>
      <c r="AT23" s="514"/>
      <c r="AU23" s="514"/>
      <c r="AV23" s="519"/>
    </row>
    <row r="24" spans="1:48" s="21" customFormat="1" ht="96.75" customHeight="1" x14ac:dyDescent="0.25">
      <c r="A24" s="507"/>
      <c r="B24" s="510"/>
      <c r="C24" s="507"/>
      <c r="D24" s="507"/>
      <c r="E24" s="521"/>
      <c r="F24" s="523"/>
      <c r="G24" s="523"/>
      <c r="H24" s="523"/>
      <c r="I24" s="527"/>
      <c r="J24" s="527"/>
      <c r="K24" s="527"/>
      <c r="L24" s="523"/>
      <c r="M24" s="507"/>
      <c r="N24" s="507"/>
      <c r="O24" s="507"/>
      <c r="P24" s="514"/>
      <c r="Q24" s="514"/>
      <c r="R24" s="514"/>
      <c r="S24" s="525"/>
      <c r="T24" s="525"/>
      <c r="U24" s="515"/>
      <c r="V24" s="515"/>
      <c r="W24" s="514"/>
      <c r="X24" s="514"/>
      <c r="Y24" s="514"/>
      <c r="Z24" s="514"/>
      <c r="AA24" s="514"/>
      <c r="AB24" s="514"/>
      <c r="AC24" s="514"/>
      <c r="AD24" s="514"/>
      <c r="AE24" s="514"/>
      <c r="AF24" s="82" t="s">
        <v>10</v>
      </c>
      <c r="AG24" s="82" t="s">
        <v>9</v>
      </c>
      <c r="AH24" s="83" t="s">
        <v>1</v>
      </c>
      <c r="AI24" s="83" t="s">
        <v>8</v>
      </c>
      <c r="AJ24" s="507"/>
      <c r="AK24" s="507"/>
      <c r="AL24" s="507"/>
      <c r="AM24" s="507"/>
      <c r="AN24" s="507"/>
      <c r="AO24" s="507"/>
      <c r="AP24" s="507"/>
      <c r="AQ24" s="517"/>
      <c r="AR24" s="514"/>
      <c r="AS24" s="514"/>
      <c r="AT24" s="514"/>
      <c r="AU24" s="514"/>
      <c r="AV24" s="519"/>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90" x14ac:dyDescent="0.2">
      <c r="A26" s="264">
        <v>1</v>
      </c>
      <c r="B26" s="265" t="s">
        <v>477</v>
      </c>
      <c r="C26" s="265"/>
      <c r="D26" s="277" t="str">
        <f>'6.1. Паспорт сетевой график'!D53</f>
        <v>15.12.2022
30.11.2023</v>
      </c>
      <c r="E26" s="264"/>
      <c r="F26" s="264"/>
      <c r="G26" s="264"/>
      <c r="H26" s="264"/>
      <c r="I26" s="264"/>
      <c r="J26" s="264"/>
      <c r="K26" s="266">
        <f>'6.2. Паспорт фин осв ввод'!C49</f>
        <v>14.463000000000001</v>
      </c>
      <c r="L26" s="264"/>
      <c r="M26" s="265" t="s">
        <v>656</v>
      </c>
      <c r="N26" s="278" t="s">
        <v>657</v>
      </c>
      <c r="O26" s="278" t="s">
        <v>477</v>
      </c>
      <c r="P26" s="267">
        <v>21403.408530000001</v>
      </c>
      <c r="Q26" s="265" t="s">
        <v>658</v>
      </c>
      <c r="R26" s="267">
        <v>21403.408530000001</v>
      </c>
      <c r="S26" s="265" t="s">
        <v>659</v>
      </c>
      <c r="T26" s="265" t="s">
        <v>659</v>
      </c>
      <c r="U26" s="264">
        <v>3</v>
      </c>
      <c r="V26" s="264">
        <v>2</v>
      </c>
      <c r="W26" s="278" t="s">
        <v>661</v>
      </c>
      <c r="X26" s="267">
        <v>21361.741880000001</v>
      </c>
      <c r="Y26" s="265"/>
      <c r="Z26" s="268"/>
      <c r="AA26" s="267"/>
      <c r="AB26" s="267">
        <v>21361.741880000001</v>
      </c>
      <c r="AC26" s="278" t="s">
        <v>661</v>
      </c>
      <c r="AD26" s="267">
        <f>'8. Общие сведения'!B67*1000</f>
        <v>25634.090260000001</v>
      </c>
      <c r="AE26" s="267">
        <f>AD26</f>
        <v>25634.090260000001</v>
      </c>
      <c r="AF26" s="264">
        <v>32110045662</v>
      </c>
      <c r="AG26" s="278" t="s">
        <v>662</v>
      </c>
      <c r="AH26" s="268">
        <v>44257</v>
      </c>
      <c r="AI26" s="268">
        <v>44257</v>
      </c>
      <c r="AJ26" s="268">
        <v>44273</v>
      </c>
      <c r="AK26" s="268">
        <v>44280</v>
      </c>
      <c r="AL26" s="265"/>
      <c r="AM26" s="265"/>
      <c r="AN26" s="268"/>
      <c r="AO26" s="265"/>
      <c r="AP26" s="268">
        <v>44293</v>
      </c>
      <c r="AQ26" s="268">
        <v>44293</v>
      </c>
      <c r="AR26" s="268">
        <v>44293</v>
      </c>
      <c r="AS26" s="268">
        <v>44293</v>
      </c>
      <c r="AT26" s="268">
        <v>44484</v>
      </c>
      <c r="AU26" s="265"/>
      <c r="AV26" s="265"/>
    </row>
    <row r="27" spans="1:48" x14ac:dyDescent="0.25">
      <c r="A27" s="264"/>
      <c r="B27" s="265"/>
      <c r="C27" s="265"/>
      <c r="D27" s="264"/>
      <c r="E27" s="264"/>
      <c r="F27" s="264"/>
      <c r="G27" s="264"/>
      <c r="H27" s="264"/>
      <c r="I27" s="264"/>
      <c r="J27" s="264"/>
      <c r="K27" s="266"/>
      <c r="L27" s="264"/>
      <c r="M27" s="265"/>
      <c r="N27" s="265"/>
      <c r="O27" s="265"/>
      <c r="P27" s="267"/>
      <c r="Q27" s="265"/>
      <c r="R27" s="267"/>
      <c r="S27" s="265"/>
      <c r="T27" s="265"/>
      <c r="U27" s="264"/>
      <c r="V27" s="264"/>
      <c r="W27" s="278" t="s">
        <v>660</v>
      </c>
      <c r="X27" s="267">
        <v>21401.987720000001</v>
      </c>
      <c r="Y27" s="265"/>
      <c r="Z27" s="268"/>
      <c r="AA27" s="267"/>
      <c r="AB27" s="267"/>
      <c r="AC27" s="267"/>
      <c r="AD27" s="267"/>
      <c r="AE27" s="267"/>
      <c r="AF27" s="264"/>
      <c r="AG27" s="265"/>
      <c r="AH27" s="268"/>
      <c r="AI27" s="268"/>
      <c r="AJ27" s="268"/>
      <c r="AK27" s="268"/>
      <c r="AL27" s="265"/>
      <c r="AM27" s="265"/>
      <c r="AN27" s="268"/>
      <c r="AO27" s="265"/>
      <c r="AP27" s="268"/>
      <c r="AQ27" s="268"/>
      <c r="AR27" s="268"/>
      <c r="AS27" s="268"/>
      <c r="AT27" s="268"/>
      <c r="AU27" s="265"/>
      <c r="AV27" s="265"/>
    </row>
    <row r="28" spans="1:48" ht="33.75" x14ac:dyDescent="0.25">
      <c r="A28" s="264"/>
      <c r="B28" s="265"/>
      <c r="C28" s="265"/>
      <c r="D28" s="264"/>
      <c r="E28" s="264"/>
      <c r="F28" s="264"/>
      <c r="G28" s="264"/>
      <c r="H28" s="264"/>
      <c r="I28" s="264"/>
      <c r="J28" s="264"/>
      <c r="K28" s="266"/>
      <c r="L28" s="264"/>
      <c r="M28" s="265"/>
      <c r="N28" s="265"/>
      <c r="O28" s="265"/>
      <c r="P28" s="267"/>
      <c r="Q28" s="265"/>
      <c r="R28" s="267"/>
      <c r="S28" s="265"/>
      <c r="T28" s="265"/>
      <c r="U28" s="264"/>
      <c r="V28" s="264"/>
      <c r="W28" s="278" t="s">
        <v>663</v>
      </c>
      <c r="X28" s="267"/>
      <c r="Y28" s="278" t="s">
        <v>663</v>
      </c>
      <c r="Z28" s="268"/>
      <c r="AA28" s="267"/>
      <c r="AB28" s="267"/>
      <c r="AC28" s="267"/>
      <c r="AD28" s="267"/>
      <c r="AE28" s="267"/>
      <c r="AF28" s="264"/>
      <c r="AG28" s="265"/>
      <c r="AH28" s="268"/>
      <c r="AI28" s="268"/>
      <c r="AJ28" s="268"/>
      <c r="AK28" s="268"/>
      <c r="AL28" s="265"/>
      <c r="AM28" s="265"/>
      <c r="AN28" s="268"/>
      <c r="AO28" s="265"/>
      <c r="AP28" s="268"/>
      <c r="AQ28" s="268"/>
      <c r="AR28" s="268"/>
      <c r="AS28" s="268"/>
      <c r="AT28" s="268"/>
      <c r="AU28" s="265"/>
      <c r="AV28" s="265"/>
    </row>
    <row r="29" spans="1:48" ht="112.5" x14ac:dyDescent="0.25">
      <c r="A29" s="264">
        <v>2</v>
      </c>
      <c r="B29" s="265" t="s">
        <v>477</v>
      </c>
      <c r="C29" s="265" t="s">
        <v>53</v>
      </c>
      <c r="D29" s="375" t="str">
        <f>D26</f>
        <v>15.12.2022
30.11.2023</v>
      </c>
      <c r="E29" s="264"/>
      <c r="F29" s="264"/>
      <c r="G29" s="264"/>
      <c r="H29" s="264"/>
      <c r="I29" s="264"/>
      <c r="J29" s="264"/>
      <c r="K29" s="266">
        <f>K26</f>
        <v>14.463000000000001</v>
      </c>
      <c r="L29" s="264"/>
      <c r="M29" s="278" t="s">
        <v>684</v>
      </c>
      <c r="N29" s="278" t="s">
        <v>685</v>
      </c>
      <c r="O29" s="278" t="s">
        <v>477</v>
      </c>
      <c r="P29" s="366">
        <v>580.01</v>
      </c>
      <c r="Q29" s="278" t="s">
        <v>686</v>
      </c>
      <c r="R29" s="366">
        <v>580.01</v>
      </c>
      <c r="S29" s="278" t="s">
        <v>687</v>
      </c>
      <c r="T29" s="278" t="s">
        <v>688</v>
      </c>
      <c r="U29" s="367" t="s">
        <v>61</v>
      </c>
      <c r="V29" s="367" t="s">
        <v>61</v>
      </c>
      <c r="W29" s="278" t="s">
        <v>689</v>
      </c>
      <c r="X29" s="366">
        <v>580.01</v>
      </c>
      <c r="Y29" s="278"/>
      <c r="Z29" s="368"/>
      <c r="AA29" s="366"/>
      <c r="AB29" s="366">
        <v>580.01</v>
      </c>
      <c r="AC29" s="366" t="s">
        <v>689</v>
      </c>
      <c r="AD29" s="366">
        <f>'8. Общие сведения'!B71*1000</f>
        <v>696.00900000000001</v>
      </c>
      <c r="AE29" s="366">
        <f>AD29</f>
        <v>696.00900000000001</v>
      </c>
      <c r="AF29" s="367" t="s">
        <v>690</v>
      </c>
      <c r="AG29" s="278" t="s">
        <v>691</v>
      </c>
      <c r="AH29" s="368">
        <v>44553</v>
      </c>
      <c r="AI29" s="368">
        <v>44553</v>
      </c>
      <c r="AJ29" s="368">
        <v>44553</v>
      </c>
      <c r="AK29" s="368">
        <v>44553</v>
      </c>
      <c r="AL29" s="278" t="s">
        <v>692</v>
      </c>
      <c r="AM29" s="278" t="s">
        <v>693</v>
      </c>
      <c r="AN29" s="368" t="s">
        <v>694</v>
      </c>
      <c r="AO29" s="278" t="s">
        <v>695</v>
      </c>
      <c r="AP29" s="368" t="s">
        <v>694</v>
      </c>
      <c r="AQ29" s="368" t="s">
        <v>694</v>
      </c>
      <c r="AR29" s="368" t="s">
        <v>694</v>
      </c>
      <c r="AS29" s="368" t="s">
        <v>694</v>
      </c>
      <c r="AT29" s="368" t="s">
        <v>696</v>
      </c>
      <c r="AU29" s="278"/>
      <c r="AV29" s="278"/>
    </row>
    <row r="30" spans="1:48" ht="112.5" x14ac:dyDescent="0.25">
      <c r="A30" s="264">
        <v>3</v>
      </c>
      <c r="B30" s="265" t="s">
        <v>680</v>
      </c>
      <c r="C30" s="265" t="s">
        <v>60</v>
      </c>
      <c r="D30" s="375" t="str">
        <f>D29</f>
        <v>15.12.2022
30.11.2023</v>
      </c>
      <c r="E30" s="264"/>
      <c r="F30" s="264"/>
      <c r="G30" s="264"/>
      <c r="H30" s="264"/>
      <c r="I30" s="264"/>
      <c r="J30" s="264"/>
      <c r="K30" s="266">
        <f>K29</f>
        <v>14.463000000000001</v>
      </c>
      <c r="L30" s="264"/>
      <c r="M30" s="265" t="s">
        <v>697</v>
      </c>
      <c r="N30" s="278" t="s">
        <v>698</v>
      </c>
      <c r="O30" s="278" t="s">
        <v>680</v>
      </c>
      <c r="P30" s="267">
        <v>80462.30846</v>
      </c>
      <c r="Q30" s="265" t="s">
        <v>699</v>
      </c>
      <c r="R30" s="267">
        <v>80462.30846</v>
      </c>
      <c r="S30" s="265" t="s">
        <v>659</v>
      </c>
      <c r="T30" s="265" t="s">
        <v>659</v>
      </c>
      <c r="U30" s="264">
        <v>3</v>
      </c>
      <c r="V30" s="264">
        <v>3</v>
      </c>
      <c r="W30" s="265" t="s">
        <v>661</v>
      </c>
      <c r="X30" s="267">
        <v>78035.886249999996</v>
      </c>
      <c r="Y30" s="265"/>
      <c r="Z30" s="268"/>
      <c r="AA30" s="267"/>
      <c r="AB30" s="267">
        <v>78035.886249999996</v>
      </c>
      <c r="AC30" s="278" t="s">
        <v>661</v>
      </c>
      <c r="AD30" s="267">
        <f>'8. Общие сведения'!B33*1000</f>
        <v>93643.063500000004</v>
      </c>
      <c r="AE30" s="267"/>
      <c r="AF30" s="264">
        <v>32211280295</v>
      </c>
      <c r="AG30" s="278" t="s">
        <v>691</v>
      </c>
      <c r="AH30" s="268"/>
      <c r="AI30" s="268"/>
      <c r="AJ30" s="268"/>
      <c r="AK30" s="268">
        <v>44700</v>
      </c>
      <c r="AL30" s="265"/>
      <c r="AM30" s="265"/>
      <c r="AN30" s="268"/>
      <c r="AO30" s="265"/>
      <c r="AP30" s="268">
        <v>44712</v>
      </c>
      <c r="AQ30" s="268">
        <v>44712</v>
      </c>
      <c r="AR30" s="268">
        <v>44712</v>
      </c>
      <c r="AS30" s="268">
        <v>44712</v>
      </c>
      <c r="AT30" s="268">
        <v>45107</v>
      </c>
      <c r="AU30" s="265"/>
      <c r="AV30" s="265"/>
    </row>
    <row r="31" spans="1:48" x14ac:dyDescent="0.25">
      <c r="A31" s="264"/>
      <c r="B31" s="265"/>
      <c r="C31" s="265"/>
      <c r="D31" s="277"/>
      <c r="E31" s="264"/>
      <c r="F31" s="264"/>
      <c r="G31" s="264"/>
      <c r="H31" s="264"/>
      <c r="I31" s="264"/>
      <c r="J31" s="264"/>
      <c r="K31" s="266"/>
      <c r="L31" s="264"/>
      <c r="M31" s="265"/>
      <c r="N31" s="265"/>
      <c r="O31" s="278"/>
      <c r="P31" s="267"/>
      <c r="Q31" s="265"/>
      <c r="R31" s="267"/>
      <c r="S31" s="265"/>
      <c r="T31" s="265"/>
      <c r="U31" s="264"/>
      <c r="V31" s="264"/>
      <c r="W31" s="265" t="s">
        <v>700</v>
      </c>
      <c r="X31" s="267"/>
      <c r="Y31" s="265" t="s">
        <v>700</v>
      </c>
      <c r="Z31" s="268"/>
      <c r="AA31" s="267"/>
      <c r="AB31" s="267"/>
      <c r="AC31" s="267"/>
      <c r="AD31" s="267"/>
      <c r="AE31" s="267"/>
      <c r="AF31" s="264"/>
      <c r="AG31" s="265"/>
      <c r="AH31" s="268"/>
      <c r="AI31" s="268"/>
      <c r="AJ31" s="268"/>
      <c r="AK31" s="268"/>
      <c r="AL31" s="265"/>
      <c r="AM31" s="265"/>
      <c r="AN31" s="268"/>
      <c r="AO31" s="265"/>
      <c r="AP31" s="268"/>
      <c r="AQ31" s="268"/>
      <c r="AR31" s="268"/>
      <c r="AS31" s="268"/>
      <c r="AT31" s="268"/>
      <c r="AU31" s="265"/>
      <c r="AV31" s="265"/>
    </row>
    <row r="32" spans="1:48" x14ac:dyDescent="0.25">
      <c r="A32" s="264"/>
      <c r="B32" s="265"/>
      <c r="C32" s="265"/>
      <c r="D32" s="277"/>
      <c r="E32" s="264"/>
      <c r="F32" s="264"/>
      <c r="G32" s="264"/>
      <c r="H32" s="264"/>
      <c r="I32" s="264"/>
      <c r="J32" s="264"/>
      <c r="K32" s="266"/>
      <c r="L32" s="264"/>
      <c r="M32" s="265"/>
      <c r="N32" s="265"/>
      <c r="O32" s="278"/>
      <c r="P32" s="267"/>
      <c r="Q32" s="265"/>
      <c r="R32" s="267"/>
      <c r="S32" s="265"/>
      <c r="T32" s="265"/>
      <c r="U32" s="264"/>
      <c r="V32" s="264"/>
      <c r="W32" s="265" t="s">
        <v>660</v>
      </c>
      <c r="X32" s="267">
        <v>80462.30846</v>
      </c>
      <c r="Y32" s="265"/>
      <c r="Z32" s="268"/>
      <c r="AA32" s="267"/>
      <c r="AB32" s="267"/>
      <c r="AC32" s="267"/>
      <c r="AD32" s="267"/>
      <c r="AE32" s="267"/>
      <c r="AF32" s="264"/>
      <c r="AG32" s="265"/>
      <c r="AH32" s="268"/>
      <c r="AI32" s="268"/>
      <c r="AJ32" s="268"/>
      <c r="AK32" s="268"/>
      <c r="AL32" s="265"/>
      <c r="AM32" s="265"/>
      <c r="AN32" s="268"/>
      <c r="AO32" s="265"/>
      <c r="AP32" s="268"/>
      <c r="AQ32" s="268"/>
      <c r="AR32" s="268"/>
      <c r="AS32" s="268"/>
      <c r="AT32" s="268"/>
      <c r="AU32" s="265"/>
      <c r="AV32" s="265"/>
    </row>
    <row r="33" spans="1:48" ht="90" x14ac:dyDescent="0.25">
      <c r="A33" s="264">
        <v>4</v>
      </c>
      <c r="B33" s="265" t="s">
        <v>680</v>
      </c>
      <c r="C33" s="265" t="s">
        <v>60</v>
      </c>
      <c r="D33" s="375" t="str">
        <f>D30</f>
        <v>15.12.2022
30.11.2023</v>
      </c>
      <c r="E33" s="264"/>
      <c r="F33" s="264"/>
      <c r="G33" s="264"/>
      <c r="H33" s="264"/>
      <c r="I33" s="264"/>
      <c r="J33" s="264"/>
      <c r="K33" s="266">
        <f>K30</f>
        <v>14.463000000000001</v>
      </c>
      <c r="L33" s="264"/>
      <c r="M33" s="265" t="s">
        <v>697</v>
      </c>
      <c r="N33" s="278" t="s">
        <v>701</v>
      </c>
      <c r="O33" s="278" t="s">
        <v>680</v>
      </c>
      <c r="P33" s="267">
        <v>121745.83297</v>
      </c>
      <c r="Q33" s="265" t="s">
        <v>699</v>
      </c>
      <c r="R33" s="267">
        <v>121745.83297</v>
      </c>
      <c r="S33" s="265" t="s">
        <v>659</v>
      </c>
      <c r="T33" s="265" t="s">
        <v>659</v>
      </c>
      <c r="U33" s="264">
        <v>3</v>
      </c>
      <c r="V33" s="264">
        <v>3</v>
      </c>
      <c r="W33" s="265" t="s">
        <v>661</v>
      </c>
      <c r="X33" s="267">
        <v>118080.9575</v>
      </c>
      <c r="Y33" s="265"/>
      <c r="Z33" s="268"/>
      <c r="AA33" s="267"/>
      <c r="AB33" s="267">
        <v>118080.9575</v>
      </c>
      <c r="AC33" s="278" t="s">
        <v>661</v>
      </c>
      <c r="AD33" s="267">
        <f>'8. Общие сведения'!B37*1000</f>
        <v>141697.149</v>
      </c>
      <c r="AE33" s="267"/>
      <c r="AF33" s="264">
        <v>32211280367</v>
      </c>
      <c r="AG33" s="278" t="s">
        <v>691</v>
      </c>
      <c r="AH33" s="268"/>
      <c r="AI33" s="268"/>
      <c r="AJ33" s="268"/>
      <c r="AK33" s="268">
        <v>44700</v>
      </c>
      <c r="AL33" s="265"/>
      <c r="AM33" s="265"/>
      <c r="AN33" s="268"/>
      <c r="AO33" s="265"/>
      <c r="AP33" s="268">
        <v>44712</v>
      </c>
      <c r="AQ33" s="268">
        <v>44712</v>
      </c>
      <c r="AR33" s="268">
        <v>44712</v>
      </c>
      <c r="AS33" s="268">
        <v>44712</v>
      </c>
      <c r="AT33" s="268">
        <v>45107</v>
      </c>
      <c r="AU33" s="265"/>
      <c r="AV33" s="265"/>
    </row>
    <row r="34" spans="1:48" x14ac:dyDescent="0.25">
      <c r="A34" s="264"/>
      <c r="B34" s="265"/>
      <c r="C34" s="265"/>
      <c r="D34" s="277"/>
      <c r="E34" s="264"/>
      <c r="F34" s="264"/>
      <c r="G34" s="264"/>
      <c r="H34" s="264"/>
      <c r="I34" s="264"/>
      <c r="J34" s="264"/>
      <c r="K34" s="266"/>
      <c r="L34" s="264"/>
      <c r="M34" s="265"/>
      <c r="N34" s="265"/>
      <c r="O34" s="278"/>
      <c r="P34" s="267"/>
      <c r="Q34" s="265"/>
      <c r="R34" s="267"/>
      <c r="S34" s="265"/>
      <c r="T34" s="265"/>
      <c r="U34" s="264"/>
      <c r="V34" s="264"/>
      <c r="W34" s="265" t="s">
        <v>700</v>
      </c>
      <c r="X34" s="267"/>
      <c r="Y34" s="265" t="s">
        <v>700</v>
      </c>
      <c r="Z34" s="268"/>
      <c r="AA34" s="267"/>
      <c r="AB34" s="267"/>
      <c r="AC34" s="267"/>
      <c r="AD34" s="267"/>
      <c r="AE34" s="267"/>
      <c r="AF34" s="264"/>
      <c r="AG34" s="265"/>
      <c r="AH34" s="268"/>
      <c r="AI34" s="268"/>
      <c r="AJ34" s="268"/>
      <c r="AK34" s="268"/>
      <c r="AL34" s="265"/>
      <c r="AM34" s="265"/>
      <c r="AN34" s="268"/>
      <c r="AO34" s="265"/>
      <c r="AP34" s="268"/>
      <c r="AQ34" s="268"/>
      <c r="AR34" s="268"/>
      <c r="AS34" s="268"/>
      <c r="AT34" s="268"/>
      <c r="AU34" s="265"/>
      <c r="AV34" s="265"/>
    </row>
    <row r="35" spans="1:48" x14ac:dyDescent="0.25">
      <c r="A35" s="264"/>
      <c r="B35" s="265"/>
      <c r="C35" s="265"/>
      <c r="D35" s="277"/>
      <c r="E35" s="264"/>
      <c r="F35" s="264"/>
      <c r="G35" s="264"/>
      <c r="H35" s="264"/>
      <c r="I35" s="264"/>
      <c r="J35" s="264"/>
      <c r="K35" s="266"/>
      <c r="L35" s="264"/>
      <c r="M35" s="265"/>
      <c r="N35" s="265"/>
      <c r="O35" s="278"/>
      <c r="P35" s="267"/>
      <c r="Q35" s="265"/>
      <c r="R35" s="267"/>
      <c r="S35" s="265"/>
      <c r="T35" s="265"/>
      <c r="U35" s="264"/>
      <c r="V35" s="264"/>
      <c r="W35" s="265" t="s">
        <v>660</v>
      </c>
      <c r="X35" s="267">
        <v>121745.83297</v>
      </c>
      <c r="Y35" s="265"/>
      <c r="Z35" s="268"/>
      <c r="AA35" s="267"/>
      <c r="AB35" s="267"/>
      <c r="AC35" s="267"/>
      <c r="AD35" s="267"/>
      <c r="AE35" s="267"/>
      <c r="AF35" s="264"/>
      <c r="AG35" s="265"/>
      <c r="AH35" s="268"/>
      <c r="AI35" s="268"/>
      <c r="AJ35" s="268"/>
      <c r="AK35" s="268"/>
      <c r="AL35" s="265"/>
      <c r="AM35" s="265"/>
      <c r="AN35" s="268"/>
      <c r="AO35" s="265"/>
      <c r="AP35" s="268"/>
      <c r="AQ35" s="268"/>
      <c r="AR35" s="268"/>
      <c r="AS35" s="268"/>
      <c r="AT35" s="268"/>
      <c r="AU35" s="265"/>
      <c r="AV35" s="265"/>
    </row>
    <row r="36" spans="1:48" ht="168.75" x14ac:dyDescent="0.25">
      <c r="A36" s="264">
        <v>5</v>
      </c>
      <c r="B36" s="265" t="s">
        <v>680</v>
      </c>
      <c r="C36" s="265" t="s">
        <v>60</v>
      </c>
      <c r="D36" s="375" t="str">
        <f>D33</f>
        <v>15.12.2022
30.11.2023</v>
      </c>
      <c r="E36" s="264"/>
      <c r="F36" s="264"/>
      <c r="G36" s="264"/>
      <c r="H36" s="264"/>
      <c r="I36" s="264"/>
      <c r="J36" s="264"/>
      <c r="K36" s="266">
        <f>K33</f>
        <v>14.463000000000001</v>
      </c>
      <c r="L36" s="264"/>
      <c r="M36" s="265" t="s">
        <v>703</v>
      </c>
      <c r="N36" s="278" t="s">
        <v>704</v>
      </c>
      <c r="O36" s="278" t="s">
        <v>680</v>
      </c>
      <c r="P36" s="267">
        <f>3088.752/1.2</f>
        <v>2573.96</v>
      </c>
      <c r="Q36" s="265"/>
      <c r="R36" s="267">
        <f>P36</f>
        <v>2573.96</v>
      </c>
      <c r="S36" s="265" t="s">
        <v>687</v>
      </c>
      <c r="T36" s="265" t="s">
        <v>705</v>
      </c>
      <c r="U36" s="264">
        <v>3</v>
      </c>
      <c r="V36" s="264">
        <v>3</v>
      </c>
      <c r="W36" s="265" t="s">
        <v>706</v>
      </c>
      <c r="X36" s="267">
        <f>3088.752/1.2</f>
        <v>2573.96</v>
      </c>
      <c r="Y36" s="265"/>
      <c r="Z36" s="268"/>
      <c r="AA36" s="267"/>
      <c r="AB36" s="267">
        <f>X36</f>
        <v>2573.96</v>
      </c>
      <c r="AC36" s="265" t="s">
        <v>706</v>
      </c>
      <c r="AD36" s="267">
        <f>'8. Общие сведения'!B75*1000</f>
        <v>3088.752</v>
      </c>
      <c r="AE36" s="267"/>
      <c r="AF36" s="264"/>
      <c r="AG36" s="265"/>
      <c r="AH36" s="268"/>
      <c r="AI36" s="268"/>
      <c r="AJ36" s="268"/>
      <c r="AK36" s="268"/>
      <c r="AL36" s="265"/>
      <c r="AM36" s="265"/>
      <c r="AN36" s="268"/>
      <c r="AO36" s="265"/>
      <c r="AP36" s="268">
        <v>44722</v>
      </c>
      <c r="AQ36" s="268">
        <v>44722</v>
      </c>
      <c r="AR36" s="268">
        <v>44722</v>
      </c>
      <c r="AS36" s="268">
        <v>44722</v>
      </c>
      <c r="AT36" s="268">
        <f>AT33</f>
        <v>45107</v>
      </c>
      <c r="AU36" s="265"/>
      <c r="AV36" s="265"/>
    </row>
    <row r="37" spans="1:48" ht="22.5" x14ac:dyDescent="0.25">
      <c r="A37" s="264"/>
      <c r="B37" s="265"/>
      <c r="C37" s="265"/>
      <c r="D37" s="277"/>
      <c r="E37" s="264"/>
      <c r="F37" s="264"/>
      <c r="G37" s="264"/>
      <c r="H37" s="264"/>
      <c r="I37" s="264"/>
      <c r="J37" s="264"/>
      <c r="K37" s="266"/>
      <c r="L37" s="264"/>
      <c r="M37" s="265"/>
      <c r="N37" s="265"/>
      <c r="O37" s="278"/>
      <c r="P37" s="267"/>
      <c r="Q37" s="265"/>
      <c r="R37" s="267"/>
      <c r="S37" s="265"/>
      <c r="T37" s="265"/>
      <c r="U37" s="264"/>
      <c r="V37" s="264"/>
      <c r="W37" s="278" t="s">
        <v>707</v>
      </c>
      <c r="X37" s="267">
        <f>3543.24573/1.2</f>
        <v>2952.7047750000002</v>
      </c>
      <c r="Y37" s="265"/>
      <c r="Z37" s="268"/>
      <c r="AA37" s="267"/>
      <c r="AB37" s="267"/>
      <c r="AC37" s="267"/>
      <c r="AD37" s="267"/>
      <c r="AE37" s="267"/>
      <c r="AF37" s="264"/>
      <c r="AG37" s="265"/>
      <c r="AH37" s="268"/>
      <c r="AI37" s="268"/>
      <c r="AJ37" s="268"/>
      <c r="AK37" s="268"/>
      <c r="AL37" s="265"/>
      <c r="AM37" s="265"/>
      <c r="AN37" s="268"/>
      <c r="AO37" s="265"/>
      <c r="AP37" s="268"/>
      <c r="AQ37" s="268"/>
      <c r="AR37" s="268"/>
      <c r="AS37" s="268"/>
      <c r="AT37" s="268"/>
      <c r="AU37" s="265"/>
      <c r="AV37" s="265"/>
    </row>
    <row r="38" spans="1:48" ht="22.5" x14ac:dyDescent="0.25">
      <c r="A38" s="264"/>
      <c r="B38" s="265"/>
      <c r="C38" s="265"/>
      <c r="D38" s="277"/>
      <c r="E38" s="264"/>
      <c r="F38" s="264"/>
      <c r="G38" s="264"/>
      <c r="H38" s="264"/>
      <c r="I38" s="264"/>
      <c r="J38" s="264"/>
      <c r="K38" s="266"/>
      <c r="L38" s="264"/>
      <c r="M38" s="265"/>
      <c r="N38" s="265"/>
      <c r="O38" s="278"/>
      <c r="P38" s="267"/>
      <c r="Q38" s="265"/>
      <c r="R38" s="267"/>
      <c r="S38" s="265"/>
      <c r="T38" s="265"/>
      <c r="U38" s="264"/>
      <c r="V38" s="264"/>
      <c r="W38" s="278" t="s">
        <v>708</v>
      </c>
      <c r="X38" s="267">
        <f>3876.28152/1.2</f>
        <v>3230.2346000000002</v>
      </c>
      <c r="Y38" s="265"/>
      <c r="Z38" s="268"/>
      <c r="AA38" s="267"/>
      <c r="AB38" s="267"/>
      <c r="AC38" s="267"/>
      <c r="AD38" s="267"/>
      <c r="AE38" s="267"/>
      <c r="AF38" s="264"/>
      <c r="AG38" s="265"/>
      <c r="AH38" s="268"/>
      <c r="AI38" s="268"/>
      <c r="AJ38" s="268"/>
      <c r="AK38" s="268"/>
      <c r="AL38" s="265"/>
      <c r="AM38" s="265"/>
      <c r="AN38" s="268"/>
      <c r="AO38" s="265"/>
      <c r="AP38" s="268"/>
      <c r="AQ38" s="268"/>
      <c r="AR38" s="268"/>
      <c r="AS38" s="268"/>
      <c r="AT38" s="268"/>
      <c r="AU38" s="265"/>
      <c r="AV38" s="265"/>
    </row>
    <row r="39" spans="1:48" x14ac:dyDescent="0.25">
      <c r="A39" s="264"/>
      <c r="B39" s="265"/>
      <c r="C39" s="265"/>
      <c r="D39" s="277"/>
      <c r="E39" s="264"/>
      <c r="F39" s="264"/>
      <c r="G39" s="264"/>
      <c r="H39" s="264"/>
      <c r="I39" s="264"/>
      <c r="J39" s="264"/>
      <c r="K39" s="266"/>
      <c r="L39" s="264"/>
      <c r="M39" s="265"/>
      <c r="N39" s="265"/>
      <c r="O39" s="278"/>
      <c r="P39" s="267"/>
      <c r="Q39" s="265"/>
      <c r="R39" s="267"/>
      <c r="S39" s="265"/>
      <c r="T39" s="265"/>
      <c r="U39" s="264"/>
      <c r="V39" s="264"/>
      <c r="W39" s="265"/>
      <c r="X39" s="267"/>
      <c r="Y39" s="265"/>
      <c r="Z39" s="268"/>
      <c r="AA39" s="267"/>
      <c r="AB39" s="267"/>
      <c r="AC39" s="267"/>
      <c r="AD39" s="267"/>
      <c r="AE39" s="267"/>
      <c r="AF39" s="264"/>
      <c r="AG39" s="265"/>
      <c r="AH39" s="268"/>
      <c r="AI39" s="268"/>
      <c r="AJ39" s="268"/>
      <c r="AK39" s="268"/>
      <c r="AL39" s="265"/>
      <c r="AM39" s="265"/>
      <c r="AN39" s="268"/>
      <c r="AO39" s="265"/>
      <c r="AP39" s="268"/>
      <c r="AQ39" s="268"/>
      <c r="AR39" s="268"/>
      <c r="AS39" s="268"/>
      <c r="AT39" s="268"/>
      <c r="AU39" s="265"/>
      <c r="AV39" s="265"/>
    </row>
    <row r="40" spans="1:48" x14ac:dyDescent="0.25">
      <c r="A40" s="264"/>
      <c r="B40" s="265"/>
      <c r="C40" s="265"/>
      <c r="D40" s="264"/>
      <c r="E40" s="264"/>
      <c r="F40" s="264"/>
      <c r="G40" s="264"/>
      <c r="H40" s="264"/>
      <c r="I40" s="264"/>
      <c r="J40" s="264"/>
      <c r="K40" s="266"/>
      <c r="L40" s="264"/>
      <c r="M40" s="265"/>
      <c r="N40" s="265"/>
      <c r="O40" s="265"/>
      <c r="P40" s="267"/>
      <c r="Q40" s="265"/>
      <c r="R40" s="267"/>
      <c r="S40" s="265"/>
      <c r="T40" s="265"/>
      <c r="U40" s="264"/>
      <c r="V40" s="264"/>
      <c r="W40" s="265"/>
      <c r="X40" s="267"/>
      <c r="Y40" s="265"/>
      <c r="Z40" s="268"/>
      <c r="AA40" s="267"/>
      <c r="AB40" s="267"/>
      <c r="AC40" s="267"/>
      <c r="AD40" s="267"/>
      <c r="AE40" s="267"/>
      <c r="AF40" s="264"/>
      <c r="AG40" s="265"/>
      <c r="AH40" s="268"/>
      <c r="AI40" s="268"/>
      <c r="AJ40" s="268"/>
      <c r="AK40" s="268"/>
      <c r="AL40" s="265"/>
      <c r="AM40" s="265"/>
      <c r="AN40" s="268"/>
      <c r="AO40" s="265"/>
      <c r="AP40" s="268"/>
      <c r="AQ40" s="268"/>
      <c r="AR40" s="268"/>
      <c r="AS40" s="268"/>
      <c r="AT40" s="268"/>
      <c r="AU40" s="265"/>
      <c r="AV40" s="265"/>
    </row>
    <row r="41" spans="1:48" s="376" customFormat="1" ht="14.25" x14ac:dyDescent="0.2">
      <c r="B41" s="376" t="s">
        <v>650</v>
      </c>
      <c r="AD41" s="377">
        <f>SUM(AD26:AD40)</f>
        <v>264759.06375999999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topLeftCell="A70" zoomScale="80" zoomScaleNormal="90" zoomScaleSheetLayoutView="80" workbookViewId="0">
      <selection activeCell="B97" sqref="B97"/>
    </sheetView>
  </sheetViews>
  <sheetFormatPr defaultRowHeight="15.75" x14ac:dyDescent="0.25"/>
  <cols>
    <col min="1" max="2" width="66.140625" style="59" customWidth="1"/>
    <col min="3" max="3" width="9.140625" style="60" hidden="1" customWidth="1"/>
    <col min="4" max="256" width="9.140625" style="60"/>
    <col min="257" max="258" width="66.140625" style="60" customWidth="1"/>
    <col min="259" max="512" width="9.140625" style="60"/>
    <col min="513" max="514" width="66.140625" style="60" customWidth="1"/>
    <col min="515" max="768" width="9.140625" style="60"/>
    <col min="769" max="770" width="66.140625" style="60" customWidth="1"/>
    <col min="771" max="1024" width="9.140625" style="60"/>
    <col min="1025" max="1026" width="66.140625" style="60" customWidth="1"/>
    <col min="1027" max="1280" width="9.140625" style="60"/>
    <col min="1281" max="1282" width="66.140625" style="60" customWidth="1"/>
    <col min="1283" max="1536" width="9.140625" style="60"/>
    <col min="1537" max="1538" width="66.140625" style="60" customWidth="1"/>
    <col min="1539" max="1792" width="9.140625" style="60"/>
    <col min="1793" max="1794" width="66.140625" style="60" customWidth="1"/>
    <col min="1795" max="2048" width="9.140625" style="60"/>
    <col min="2049" max="2050" width="66.140625" style="60" customWidth="1"/>
    <col min="2051" max="2304" width="9.140625" style="60"/>
    <col min="2305" max="2306" width="66.140625" style="60" customWidth="1"/>
    <col min="2307" max="2560" width="9.140625" style="60"/>
    <col min="2561" max="2562" width="66.140625" style="60" customWidth="1"/>
    <col min="2563" max="2816" width="9.140625" style="60"/>
    <col min="2817" max="2818" width="66.140625" style="60" customWidth="1"/>
    <col min="2819" max="3072" width="9.140625" style="60"/>
    <col min="3073" max="3074" width="66.140625" style="60" customWidth="1"/>
    <col min="3075" max="3328" width="9.140625" style="60"/>
    <col min="3329" max="3330" width="66.140625" style="60" customWidth="1"/>
    <col min="3331" max="3584" width="9.140625" style="60"/>
    <col min="3585" max="3586" width="66.140625" style="60" customWidth="1"/>
    <col min="3587" max="3840" width="9.140625" style="60"/>
    <col min="3841" max="3842" width="66.140625" style="60" customWidth="1"/>
    <col min="3843" max="4096" width="9.140625" style="60"/>
    <col min="4097" max="4098" width="66.140625" style="60" customWidth="1"/>
    <col min="4099" max="4352" width="9.140625" style="60"/>
    <col min="4353" max="4354" width="66.140625" style="60" customWidth="1"/>
    <col min="4355" max="4608" width="9.140625" style="60"/>
    <col min="4609" max="4610" width="66.140625" style="60" customWidth="1"/>
    <col min="4611" max="4864" width="9.140625" style="60"/>
    <col min="4865" max="4866" width="66.140625" style="60" customWidth="1"/>
    <col min="4867" max="5120" width="9.140625" style="60"/>
    <col min="5121" max="5122" width="66.140625" style="60" customWidth="1"/>
    <col min="5123" max="5376" width="9.140625" style="60"/>
    <col min="5377" max="5378" width="66.140625" style="60" customWidth="1"/>
    <col min="5379" max="5632" width="9.140625" style="60"/>
    <col min="5633" max="5634" width="66.140625" style="60" customWidth="1"/>
    <col min="5635" max="5888" width="9.140625" style="60"/>
    <col min="5889" max="5890" width="66.140625" style="60" customWidth="1"/>
    <col min="5891" max="6144" width="9.140625" style="60"/>
    <col min="6145" max="6146" width="66.140625" style="60" customWidth="1"/>
    <col min="6147" max="6400" width="9.140625" style="60"/>
    <col min="6401" max="6402" width="66.140625" style="60" customWidth="1"/>
    <col min="6403" max="6656" width="9.140625" style="60"/>
    <col min="6657" max="6658" width="66.140625" style="60" customWidth="1"/>
    <col min="6659" max="6912" width="9.140625" style="60"/>
    <col min="6913" max="6914" width="66.140625" style="60" customWidth="1"/>
    <col min="6915" max="7168" width="9.140625" style="60"/>
    <col min="7169" max="7170" width="66.140625" style="60" customWidth="1"/>
    <col min="7171" max="7424" width="9.140625" style="60"/>
    <col min="7425" max="7426" width="66.140625" style="60" customWidth="1"/>
    <col min="7427" max="7680" width="9.140625" style="60"/>
    <col min="7681" max="7682" width="66.140625" style="60" customWidth="1"/>
    <col min="7683" max="7936" width="9.140625" style="60"/>
    <col min="7937" max="7938" width="66.140625" style="60" customWidth="1"/>
    <col min="7939" max="8192" width="9.140625" style="60"/>
    <col min="8193" max="8194" width="66.140625" style="60" customWidth="1"/>
    <col min="8195" max="8448" width="9.140625" style="60"/>
    <col min="8449" max="8450" width="66.140625" style="60" customWidth="1"/>
    <col min="8451" max="8704" width="9.140625" style="60"/>
    <col min="8705" max="8706" width="66.140625" style="60" customWidth="1"/>
    <col min="8707" max="8960" width="9.140625" style="60"/>
    <col min="8961" max="8962" width="66.140625" style="60" customWidth="1"/>
    <col min="8963" max="9216" width="9.140625" style="60"/>
    <col min="9217" max="9218" width="66.140625" style="60" customWidth="1"/>
    <col min="9219" max="9472" width="9.140625" style="60"/>
    <col min="9473" max="9474" width="66.140625" style="60" customWidth="1"/>
    <col min="9475" max="9728" width="9.140625" style="60"/>
    <col min="9729" max="9730" width="66.140625" style="60" customWidth="1"/>
    <col min="9731" max="9984" width="9.140625" style="60"/>
    <col min="9985" max="9986" width="66.140625" style="60" customWidth="1"/>
    <col min="9987" max="10240" width="9.140625" style="60"/>
    <col min="10241" max="10242" width="66.140625" style="60" customWidth="1"/>
    <col min="10243" max="10496" width="9.140625" style="60"/>
    <col min="10497" max="10498" width="66.140625" style="60" customWidth="1"/>
    <col min="10499" max="10752" width="9.140625" style="60"/>
    <col min="10753" max="10754" width="66.140625" style="60" customWidth="1"/>
    <col min="10755" max="11008" width="9.140625" style="60"/>
    <col min="11009" max="11010" width="66.140625" style="60" customWidth="1"/>
    <col min="11011" max="11264" width="9.140625" style="60"/>
    <col min="11265" max="11266" width="66.140625" style="60" customWidth="1"/>
    <col min="11267" max="11520" width="9.140625" style="60"/>
    <col min="11521" max="11522" width="66.140625" style="60" customWidth="1"/>
    <col min="11523" max="11776" width="9.140625" style="60"/>
    <col min="11777" max="11778" width="66.140625" style="60" customWidth="1"/>
    <col min="11779" max="12032" width="9.140625" style="60"/>
    <col min="12033" max="12034" width="66.140625" style="60" customWidth="1"/>
    <col min="12035" max="12288" width="9.140625" style="60"/>
    <col min="12289" max="12290" width="66.140625" style="60" customWidth="1"/>
    <col min="12291" max="12544" width="9.140625" style="60"/>
    <col min="12545" max="12546" width="66.140625" style="60" customWidth="1"/>
    <col min="12547" max="12800" width="9.140625" style="60"/>
    <col min="12801" max="12802" width="66.140625" style="60" customWidth="1"/>
    <col min="12803" max="13056" width="9.140625" style="60"/>
    <col min="13057" max="13058" width="66.140625" style="60" customWidth="1"/>
    <col min="13059" max="13312" width="9.140625" style="60"/>
    <col min="13313" max="13314" width="66.140625" style="60" customWidth="1"/>
    <col min="13315" max="13568" width="9.140625" style="60"/>
    <col min="13569" max="13570" width="66.140625" style="60" customWidth="1"/>
    <col min="13571" max="13824" width="9.140625" style="60"/>
    <col min="13825" max="13826" width="66.140625" style="60" customWidth="1"/>
    <col min="13827" max="14080" width="9.140625" style="60"/>
    <col min="14081" max="14082" width="66.140625" style="60" customWidth="1"/>
    <col min="14083" max="14336" width="9.140625" style="60"/>
    <col min="14337" max="14338" width="66.140625" style="60" customWidth="1"/>
    <col min="14339" max="14592" width="9.140625" style="60"/>
    <col min="14593" max="14594" width="66.140625" style="60" customWidth="1"/>
    <col min="14595" max="14848" width="9.140625" style="60"/>
    <col min="14849" max="14850" width="66.140625" style="60" customWidth="1"/>
    <col min="14851" max="15104" width="9.140625" style="60"/>
    <col min="15105" max="15106" width="66.140625" style="60" customWidth="1"/>
    <col min="15107" max="15360" width="9.140625" style="60"/>
    <col min="15361" max="15362" width="66.140625" style="60" customWidth="1"/>
    <col min="15363" max="15616" width="9.140625" style="60"/>
    <col min="15617" max="15618" width="66.140625" style="60" customWidth="1"/>
    <col min="15619" max="15872" width="9.140625" style="60"/>
    <col min="15873" max="15874" width="66.140625" style="60" customWidth="1"/>
    <col min="15875" max="16128" width="9.140625" style="60"/>
    <col min="16129" max="16130" width="66.140625" style="60" customWidth="1"/>
    <col min="16131" max="16384" width="9.140625" style="60"/>
  </cols>
  <sheetData>
    <row r="1" spans="1:8" ht="18.75" x14ac:dyDescent="0.25">
      <c r="B1" s="32" t="s">
        <v>65</v>
      </c>
    </row>
    <row r="2" spans="1:8" ht="18.75" x14ac:dyDescent="0.3">
      <c r="B2" s="14" t="s">
        <v>7</v>
      </c>
    </row>
    <row r="3" spans="1:8" ht="18.75" x14ac:dyDescent="0.3">
      <c r="B3" s="14" t="s">
        <v>454</v>
      </c>
    </row>
    <row r="4" spans="1:8" x14ac:dyDescent="0.25">
      <c r="B4" s="35"/>
    </row>
    <row r="5" spans="1:8" ht="18.75" x14ac:dyDescent="0.3">
      <c r="A5" s="529" t="str">
        <f>'1. паспорт местоположение'!A5:C5</f>
        <v>Год раскрытия информации: 2023 год</v>
      </c>
      <c r="B5" s="529"/>
      <c r="C5" s="56"/>
      <c r="D5" s="56"/>
      <c r="E5" s="56"/>
      <c r="F5" s="56"/>
      <c r="G5" s="56"/>
      <c r="H5" s="56"/>
    </row>
    <row r="6" spans="1:8" ht="18.75" x14ac:dyDescent="0.3">
      <c r="A6" s="134"/>
      <c r="B6" s="134"/>
      <c r="C6" s="134"/>
      <c r="D6" s="134"/>
      <c r="E6" s="134"/>
      <c r="F6" s="134"/>
      <c r="G6" s="134"/>
      <c r="H6" s="134"/>
    </row>
    <row r="7" spans="1:8" ht="18.75" x14ac:dyDescent="0.25">
      <c r="A7" s="424" t="s">
        <v>6</v>
      </c>
      <c r="B7" s="424"/>
      <c r="C7" s="87"/>
      <c r="D7" s="87"/>
      <c r="E7" s="87"/>
      <c r="F7" s="87"/>
      <c r="G7" s="87"/>
      <c r="H7" s="87"/>
    </row>
    <row r="8" spans="1:8" ht="18.75" x14ac:dyDescent="0.25">
      <c r="A8" s="87"/>
      <c r="B8" s="87"/>
      <c r="C8" s="87"/>
      <c r="D8" s="87"/>
      <c r="E8" s="87"/>
      <c r="F8" s="87"/>
      <c r="G8" s="87"/>
      <c r="H8" s="87"/>
    </row>
    <row r="9" spans="1:8" x14ac:dyDescent="0.25">
      <c r="A9" s="530" t="str">
        <f>'1. паспорт местоположение'!A9:C9</f>
        <v>Акционерное общество "Россети Янтарь"</v>
      </c>
      <c r="B9" s="530"/>
      <c r="C9" s="95"/>
      <c r="D9" s="95"/>
      <c r="E9" s="95"/>
      <c r="F9" s="95"/>
      <c r="G9" s="95"/>
      <c r="H9" s="95"/>
    </row>
    <row r="10" spans="1:8" x14ac:dyDescent="0.25">
      <c r="A10" s="420" t="s">
        <v>5</v>
      </c>
      <c r="B10" s="420"/>
      <c r="C10" s="89"/>
      <c r="D10" s="89"/>
      <c r="E10" s="89"/>
      <c r="F10" s="89"/>
      <c r="G10" s="89"/>
      <c r="H10" s="89"/>
    </row>
    <row r="11" spans="1:8" ht="18.75" x14ac:dyDescent="0.25">
      <c r="A11" s="87"/>
      <c r="B11" s="87"/>
      <c r="C11" s="87"/>
      <c r="D11" s="87"/>
      <c r="E11" s="87"/>
      <c r="F11" s="87"/>
      <c r="G11" s="87"/>
      <c r="H11" s="87"/>
    </row>
    <row r="12" spans="1:8" ht="30.75" customHeight="1" x14ac:dyDescent="0.25">
      <c r="A12" s="530" t="str">
        <f>'1. паспорт местоположение'!A12:C12</f>
        <v>L_19-1049</v>
      </c>
      <c r="B12" s="530"/>
      <c r="C12" s="95"/>
      <c r="D12" s="95"/>
      <c r="E12" s="95"/>
      <c r="F12" s="95"/>
      <c r="G12" s="95"/>
      <c r="H12" s="95"/>
    </row>
    <row r="13" spans="1:8" x14ac:dyDescent="0.25">
      <c r="A13" s="420" t="s">
        <v>4</v>
      </c>
      <c r="B13" s="420"/>
      <c r="C13" s="89"/>
      <c r="D13" s="89"/>
      <c r="E13" s="89"/>
      <c r="F13" s="89"/>
      <c r="G13" s="89"/>
      <c r="H13" s="89"/>
    </row>
    <row r="14" spans="1:8" ht="18.75" x14ac:dyDescent="0.25">
      <c r="A14" s="10"/>
      <c r="B14" s="10"/>
      <c r="C14" s="10"/>
      <c r="D14" s="10"/>
      <c r="E14" s="10"/>
      <c r="F14" s="10"/>
      <c r="G14" s="10"/>
      <c r="H14" s="10"/>
    </row>
    <row r="15" spans="1:8" ht="63.75" customHeight="1" x14ac:dyDescent="0.25">
      <c r="A15" s="534" t="str">
        <f>'1. паспорт местоположение'!A15:C15</f>
        <v>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v>
      </c>
      <c r="B15" s="534"/>
      <c r="C15" s="95"/>
      <c r="D15" s="95"/>
      <c r="E15" s="95"/>
      <c r="F15" s="95"/>
      <c r="G15" s="95"/>
      <c r="H15" s="95"/>
    </row>
    <row r="16" spans="1:8" x14ac:dyDescent="0.25">
      <c r="A16" s="420" t="s">
        <v>3</v>
      </c>
      <c r="B16" s="420"/>
      <c r="C16" s="89"/>
      <c r="D16" s="89"/>
      <c r="E16" s="89"/>
      <c r="F16" s="89"/>
      <c r="G16" s="89"/>
      <c r="H16" s="89"/>
    </row>
    <row r="17" spans="1:2" x14ac:dyDescent="0.25">
      <c r="B17" s="61"/>
    </row>
    <row r="18" spans="1:2" x14ac:dyDescent="0.25">
      <c r="A18" s="535" t="s">
        <v>436</v>
      </c>
      <c r="B18" s="536"/>
    </row>
    <row r="19" spans="1:2" x14ac:dyDescent="0.25">
      <c r="B19" s="35"/>
    </row>
    <row r="20" spans="1:2" ht="16.5" thickBot="1" x14ac:dyDescent="0.3">
      <c r="B20" s="62"/>
    </row>
    <row r="21" spans="1:2" ht="67.5" customHeight="1" thickBot="1" x14ac:dyDescent="0.3">
      <c r="A21" s="63" t="s">
        <v>307</v>
      </c>
      <c r="B21" s="64" t="str">
        <f>A15</f>
        <v>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v>
      </c>
    </row>
    <row r="22" spans="1:2" ht="16.5" thickBot="1" x14ac:dyDescent="0.3">
      <c r="A22" s="63" t="s">
        <v>308</v>
      </c>
      <c r="B22" s="6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63" t="s">
        <v>288</v>
      </c>
      <c r="B23" s="269" t="s">
        <v>651</v>
      </c>
    </row>
    <row r="24" spans="1:2" ht="16.5" thickBot="1" x14ac:dyDescent="0.3">
      <c r="A24" s="63" t="s">
        <v>309</v>
      </c>
      <c r="B24" s="270" t="s">
        <v>730</v>
      </c>
    </row>
    <row r="25" spans="1:2" ht="16.5" thickBot="1" x14ac:dyDescent="0.3">
      <c r="A25" s="65" t="s">
        <v>310</v>
      </c>
      <c r="B25" s="271" t="s">
        <v>731</v>
      </c>
    </row>
    <row r="26" spans="1:2" ht="16.5" thickBot="1" x14ac:dyDescent="0.3">
      <c r="A26" s="66" t="s">
        <v>311</v>
      </c>
      <c r="B26" s="272" t="s">
        <v>737</v>
      </c>
    </row>
    <row r="27" spans="1:2" ht="29.25" thickBot="1" x14ac:dyDescent="0.3">
      <c r="A27" s="73" t="s">
        <v>732</v>
      </c>
      <c r="B27" s="163">
        <f>'6.2. Паспорт фин осв ввод'!C24</f>
        <v>267.47303051</v>
      </c>
    </row>
    <row r="28" spans="1:2" ht="16.5" thickBot="1" x14ac:dyDescent="0.3">
      <c r="A28" s="68" t="s">
        <v>312</v>
      </c>
      <c r="B28" s="167" t="s">
        <v>729</v>
      </c>
    </row>
    <row r="29" spans="1:2" ht="29.25" thickBot="1" x14ac:dyDescent="0.3">
      <c r="A29" s="74" t="s">
        <v>652</v>
      </c>
      <c r="B29" s="273">
        <f>'7. Паспорт отчет о закупке'!AD41/1000</f>
        <v>264.75906376</v>
      </c>
    </row>
    <row r="30" spans="1:2" ht="29.25" thickBot="1" x14ac:dyDescent="0.3">
      <c r="A30" s="74" t="s">
        <v>313</v>
      </c>
      <c r="B30" s="163">
        <f>B32+B49+B66</f>
        <v>264.75906376</v>
      </c>
    </row>
    <row r="31" spans="1:2" ht="16.5" thickBot="1" x14ac:dyDescent="0.3">
      <c r="A31" s="68" t="s">
        <v>314</v>
      </c>
      <c r="B31" s="98"/>
    </row>
    <row r="32" spans="1:2" ht="29.25" thickBot="1" x14ac:dyDescent="0.3">
      <c r="A32" s="74" t="s">
        <v>315</v>
      </c>
      <c r="B32" s="163">
        <f>SUMIF(C33:C48,10,B33:B48)</f>
        <v>235.34021250000001</v>
      </c>
    </row>
    <row r="33" spans="1:4" s="99" customFormat="1" ht="30.75" thickBot="1" x14ac:dyDescent="0.3">
      <c r="A33" s="373" t="s">
        <v>681</v>
      </c>
      <c r="B33" s="374">
        <v>93.643063499999997</v>
      </c>
      <c r="C33" s="99">
        <v>10</v>
      </c>
    </row>
    <row r="34" spans="1:4" ht="16.5" thickBot="1" x14ac:dyDescent="0.3">
      <c r="A34" s="68" t="s">
        <v>317</v>
      </c>
      <c r="B34" s="100">
        <f>B33/$B$27</f>
        <v>0.35010282465281661</v>
      </c>
    </row>
    <row r="35" spans="1:4" ht="16.5" thickBot="1" x14ac:dyDescent="0.3">
      <c r="A35" s="68" t="s">
        <v>318</v>
      </c>
      <c r="B35" s="163"/>
      <c r="C35" s="60">
        <v>1</v>
      </c>
    </row>
    <row r="36" spans="1:4" ht="16.5" thickBot="1" x14ac:dyDescent="0.3">
      <c r="A36" s="68" t="s">
        <v>319</v>
      </c>
      <c r="B36" s="163">
        <v>83.222414900000004</v>
      </c>
      <c r="C36" s="60">
        <v>2</v>
      </c>
    </row>
    <row r="37" spans="1:4" s="99" customFormat="1" ht="30.75" thickBot="1" x14ac:dyDescent="0.3">
      <c r="A37" s="373" t="s">
        <v>682</v>
      </c>
      <c r="B37" s="374">
        <v>141.697149</v>
      </c>
      <c r="C37" s="99">
        <v>10</v>
      </c>
    </row>
    <row r="38" spans="1:4" ht="16.5" thickBot="1" x14ac:dyDescent="0.3">
      <c r="A38" s="68" t="s">
        <v>317</v>
      </c>
      <c r="B38" s="100">
        <f t="shared" ref="B38" si="0">B37/$B$27</f>
        <v>0.52976237914462321</v>
      </c>
    </row>
    <row r="39" spans="1:4" ht="16.5" thickBot="1" x14ac:dyDescent="0.3">
      <c r="A39" s="68" t="s">
        <v>318</v>
      </c>
      <c r="B39" s="163"/>
      <c r="C39" s="60">
        <v>1</v>
      </c>
    </row>
    <row r="40" spans="1:4" ht="16.5" thickBot="1" x14ac:dyDescent="0.3">
      <c r="A40" s="68" t="s">
        <v>319</v>
      </c>
      <c r="B40" s="163">
        <v>96.083979549999995</v>
      </c>
      <c r="C40" s="60">
        <v>2</v>
      </c>
    </row>
    <row r="41" spans="1:4" ht="16.5" thickBot="1" x14ac:dyDescent="0.3">
      <c r="A41" s="102" t="s">
        <v>316</v>
      </c>
      <c r="B41" s="164"/>
      <c r="C41" s="99">
        <v>10</v>
      </c>
    </row>
    <row r="42" spans="1:4" ht="16.5" thickBot="1" x14ac:dyDescent="0.3">
      <c r="A42" s="68" t="s">
        <v>317</v>
      </c>
      <c r="B42" s="100">
        <f t="shared" ref="B42" si="1">B41/$B$27</f>
        <v>0</v>
      </c>
      <c r="D42" s="99"/>
    </row>
    <row r="43" spans="1:4" ht="16.5" thickBot="1" x14ac:dyDescent="0.3">
      <c r="A43" s="68" t="s">
        <v>318</v>
      </c>
      <c r="B43" s="163"/>
      <c r="C43" s="60">
        <v>1</v>
      </c>
    </row>
    <row r="44" spans="1:4" ht="16.5" thickBot="1" x14ac:dyDescent="0.3">
      <c r="A44" s="68" t="s">
        <v>319</v>
      </c>
      <c r="B44" s="163"/>
      <c r="C44" s="60">
        <v>2</v>
      </c>
    </row>
    <row r="45" spans="1:4" ht="16.5" thickBot="1" x14ac:dyDescent="0.3">
      <c r="A45" s="102" t="s">
        <v>316</v>
      </c>
      <c r="B45" s="164"/>
      <c r="C45" s="99">
        <v>10</v>
      </c>
    </row>
    <row r="46" spans="1:4" ht="16.5" thickBot="1" x14ac:dyDescent="0.3">
      <c r="A46" s="68" t="s">
        <v>317</v>
      </c>
      <c r="B46" s="100">
        <f t="shared" ref="B46" si="2">B45/$B$27</f>
        <v>0</v>
      </c>
      <c r="D46" s="99"/>
    </row>
    <row r="47" spans="1:4" ht="16.5" thickBot="1" x14ac:dyDescent="0.3">
      <c r="A47" s="68" t="s">
        <v>318</v>
      </c>
      <c r="B47" s="163"/>
      <c r="C47" s="60">
        <v>1</v>
      </c>
    </row>
    <row r="48" spans="1:4" ht="16.5" thickBot="1" x14ac:dyDescent="0.3">
      <c r="A48" s="68" t="s">
        <v>319</v>
      </c>
      <c r="B48" s="163"/>
      <c r="C48" s="60">
        <v>2</v>
      </c>
    </row>
    <row r="49" spans="1:4" s="99" customFormat="1" ht="29.25" thickBot="1" x14ac:dyDescent="0.3">
      <c r="A49" s="74" t="s">
        <v>320</v>
      </c>
      <c r="B49" s="163">
        <f>SUMIF(C50:C65,20,B50:B65)</f>
        <v>0</v>
      </c>
      <c r="C49" s="60"/>
      <c r="D49" s="60"/>
    </row>
    <row r="50" spans="1:4" ht="16.5" thickBot="1" x14ac:dyDescent="0.3">
      <c r="A50" s="102" t="s">
        <v>316</v>
      </c>
      <c r="B50" s="164"/>
      <c r="C50" s="99">
        <v>20</v>
      </c>
      <c r="D50" s="99"/>
    </row>
    <row r="51" spans="1:4" ht="16.5" thickBot="1" x14ac:dyDescent="0.3">
      <c r="A51" s="68" t="s">
        <v>317</v>
      </c>
      <c r="B51" s="100">
        <f>B50/$B$27</f>
        <v>0</v>
      </c>
    </row>
    <row r="52" spans="1:4" ht="16.5" thickBot="1" x14ac:dyDescent="0.3">
      <c r="A52" s="68" t="s">
        <v>318</v>
      </c>
      <c r="B52" s="163"/>
      <c r="C52" s="60">
        <v>1</v>
      </c>
    </row>
    <row r="53" spans="1:4" s="99" customFormat="1" ht="16.5" thickBot="1" x14ac:dyDescent="0.3">
      <c r="A53" s="68" t="s">
        <v>319</v>
      </c>
      <c r="B53" s="163"/>
      <c r="C53" s="60">
        <v>2</v>
      </c>
      <c r="D53" s="60"/>
    </row>
    <row r="54" spans="1:4" ht="16.5" thickBot="1" x14ac:dyDescent="0.3">
      <c r="A54" s="102" t="s">
        <v>316</v>
      </c>
      <c r="B54" s="164"/>
      <c r="C54" s="99">
        <v>20</v>
      </c>
      <c r="D54" s="99"/>
    </row>
    <row r="55" spans="1:4" ht="16.5" thickBot="1" x14ac:dyDescent="0.3">
      <c r="A55" s="68" t="s">
        <v>317</v>
      </c>
      <c r="B55" s="100">
        <f t="shared" ref="B55" si="3">B54/$B$27</f>
        <v>0</v>
      </c>
    </row>
    <row r="56" spans="1:4" ht="16.5" thickBot="1" x14ac:dyDescent="0.3">
      <c r="A56" s="68" t="s">
        <v>318</v>
      </c>
      <c r="B56" s="163"/>
      <c r="C56" s="60">
        <v>1</v>
      </c>
    </row>
    <row r="57" spans="1:4" s="99" customFormat="1" ht="16.5" thickBot="1" x14ac:dyDescent="0.3">
      <c r="A57" s="68" t="s">
        <v>319</v>
      </c>
      <c r="B57" s="163"/>
      <c r="C57" s="60">
        <v>2</v>
      </c>
      <c r="D57" s="60"/>
    </row>
    <row r="58" spans="1:4" ht="16.5" thickBot="1" x14ac:dyDescent="0.3">
      <c r="A58" s="102" t="s">
        <v>316</v>
      </c>
      <c r="B58" s="164"/>
      <c r="C58" s="99">
        <v>20</v>
      </c>
    </row>
    <row r="59" spans="1:4" ht="16.5" thickBot="1" x14ac:dyDescent="0.3">
      <c r="A59" s="68" t="s">
        <v>317</v>
      </c>
      <c r="B59" s="100">
        <f t="shared" ref="B59" si="4">B58/$B$27</f>
        <v>0</v>
      </c>
      <c r="D59" s="99"/>
    </row>
    <row r="60" spans="1:4" ht="16.5" thickBot="1" x14ac:dyDescent="0.3">
      <c r="A60" s="68" t="s">
        <v>318</v>
      </c>
      <c r="B60" s="163"/>
      <c r="C60" s="60">
        <v>1</v>
      </c>
    </row>
    <row r="61" spans="1:4" s="99" customFormat="1" ht="16.5" thickBot="1" x14ac:dyDescent="0.3">
      <c r="A61" s="68" t="s">
        <v>319</v>
      </c>
      <c r="B61" s="163"/>
      <c r="C61" s="60">
        <v>2</v>
      </c>
      <c r="D61" s="60"/>
    </row>
    <row r="62" spans="1:4" ht="16.5" thickBot="1" x14ac:dyDescent="0.3">
      <c r="A62" s="102" t="s">
        <v>316</v>
      </c>
      <c r="B62" s="164"/>
      <c r="C62" s="99">
        <v>20</v>
      </c>
    </row>
    <row r="63" spans="1:4" ht="16.5" thickBot="1" x14ac:dyDescent="0.3">
      <c r="A63" s="68" t="s">
        <v>317</v>
      </c>
      <c r="B63" s="100">
        <f t="shared" ref="B63" si="5">B62/$B$27</f>
        <v>0</v>
      </c>
      <c r="D63" s="99"/>
    </row>
    <row r="64" spans="1:4" ht="16.5" thickBot="1" x14ac:dyDescent="0.3">
      <c r="A64" s="68" t="s">
        <v>318</v>
      </c>
      <c r="B64" s="163"/>
      <c r="C64" s="60">
        <v>1</v>
      </c>
    </row>
    <row r="65" spans="1:4" ht="16.5" thickBot="1" x14ac:dyDescent="0.3">
      <c r="A65" s="68" t="s">
        <v>319</v>
      </c>
      <c r="B65" s="163"/>
      <c r="C65" s="60">
        <v>2</v>
      </c>
    </row>
    <row r="66" spans="1:4" s="99" customFormat="1" ht="29.25" thickBot="1" x14ac:dyDescent="0.3">
      <c r="A66" s="74" t="s">
        <v>321</v>
      </c>
      <c r="B66" s="163">
        <f>SUMIF(C67:C82,30,B67:B82)</f>
        <v>29.41885126</v>
      </c>
      <c r="C66" s="60"/>
      <c r="D66" s="60"/>
    </row>
    <row r="67" spans="1:4" ht="30.75" thickBot="1" x14ac:dyDescent="0.3">
      <c r="A67" s="373" t="s">
        <v>664</v>
      </c>
      <c r="B67" s="374">
        <v>25.634090260000001</v>
      </c>
      <c r="C67" s="99">
        <v>30</v>
      </c>
      <c r="D67" s="99"/>
    </row>
    <row r="68" spans="1:4" ht="16.5" thickBot="1" x14ac:dyDescent="0.3">
      <c r="A68" s="68" t="s">
        <v>317</v>
      </c>
      <c r="B68" s="100">
        <f t="shared" ref="B68" si="6">B67/$B$27</f>
        <v>9.5838037244811561E-2</v>
      </c>
    </row>
    <row r="69" spans="1:4" ht="16.5" thickBot="1" x14ac:dyDescent="0.3">
      <c r="A69" s="68" t="s">
        <v>318</v>
      </c>
      <c r="B69" s="163">
        <f>18951611.92/1000000+6682478.34/1000000</f>
        <v>25.634090260000001</v>
      </c>
      <c r="C69" s="60">
        <v>1</v>
      </c>
    </row>
    <row r="70" spans="1:4" s="99" customFormat="1" ht="16.5" thickBot="1" x14ac:dyDescent="0.3">
      <c r="A70" s="68" t="s">
        <v>319</v>
      </c>
      <c r="B70" s="163">
        <f>25634090.26/1000000</f>
        <v>25.634090260000001</v>
      </c>
      <c r="C70" s="60">
        <v>2</v>
      </c>
      <c r="D70" s="60"/>
    </row>
    <row r="71" spans="1:4" ht="45.75" thickBot="1" x14ac:dyDescent="0.3">
      <c r="A71" s="373" t="s">
        <v>676</v>
      </c>
      <c r="B71" s="374">
        <v>0.69600899999999999</v>
      </c>
      <c r="C71" s="99">
        <v>30</v>
      </c>
      <c r="D71" s="99"/>
    </row>
    <row r="72" spans="1:4" ht="16.5" thickBot="1" x14ac:dyDescent="0.3">
      <c r="A72" s="68" t="s">
        <v>317</v>
      </c>
      <c r="B72" s="100">
        <f t="shared" ref="B72" si="7">B71/$B$27</f>
        <v>2.6021651553911652E-3</v>
      </c>
    </row>
    <row r="73" spans="1:4" ht="16.5" thickBot="1" x14ac:dyDescent="0.3">
      <c r="A73" s="68" t="s">
        <v>318</v>
      </c>
      <c r="B73" s="163">
        <f>0.696009</f>
        <v>0.69600899999999999</v>
      </c>
      <c r="C73" s="60">
        <v>1</v>
      </c>
    </row>
    <row r="74" spans="1:4" s="99" customFormat="1" ht="16.5" thickBot="1" x14ac:dyDescent="0.3">
      <c r="A74" s="68" t="s">
        <v>319</v>
      </c>
      <c r="B74" s="163">
        <f>0.696009</f>
        <v>0.69600899999999999</v>
      </c>
      <c r="C74" s="60">
        <v>2</v>
      </c>
      <c r="D74" s="60"/>
    </row>
    <row r="75" spans="1:4" ht="30.75" thickBot="1" x14ac:dyDescent="0.3">
      <c r="A75" s="373" t="s">
        <v>709</v>
      </c>
      <c r="B75" s="374">
        <v>3.0887519999999999</v>
      </c>
      <c r="C75" s="99">
        <v>30</v>
      </c>
    </row>
    <row r="76" spans="1:4" ht="16.5" thickBot="1" x14ac:dyDescent="0.3">
      <c r="A76" s="68" t="s">
        <v>317</v>
      </c>
      <c r="B76" s="100">
        <f t="shared" ref="B76" si="8">B75/$B$27</f>
        <v>1.1547900713991876E-2</v>
      </c>
    </row>
    <row r="77" spans="1:4" ht="16.5" thickBot="1" x14ac:dyDescent="0.3">
      <c r="A77" s="68" t="s">
        <v>318</v>
      </c>
      <c r="B77" s="163"/>
      <c r="C77" s="60">
        <v>1</v>
      </c>
    </row>
    <row r="78" spans="1:4" ht="16.5" thickBot="1" x14ac:dyDescent="0.3">
      <c r="A78" s="68" t="s">
        <v>319</v>
      </c>
      <c r="B78" s="163">
        <v>1.9289957900000001</v>
      </c>
      <c r="C78" s="60">
        <v>2</v>
      </c>
    </row>
    <row r="79" spans="1:4" ht="16.5" thickBot="1" x14ac:dyDescent="0.3">
      <c r="A79" s="102" t="s">
        <v>316</v>
      </c>
      <c r="B79" s="164"/>
      <c r="C79" s="99">
        <v>30</v>
      </c>
    </row>
    <row r="80" spans="1:4" ht="16.5" thickBot="1" x14ac:dyDescent="0.3">
      <c r="A80" s="68" t="s">
        <v>317</v>
      </c>
      <c r="B80" s="100">
        <f t="shared" ref="B80" si="9">B79/$B$27</f>
        <v>0</v>
      </c>
    </row>
    <row r="81" spans="1:3" ht="16.5" thickBot="1" x14ac:dyDescent="0.3">
      <c r="A81" s="68" t="s">
        <v>318</v>
      </c>
      <c r="B81" s="163"/>
      <c r="C81" s="60">
        <v>1</v>
      </c>
    </row>
    <row r="82" spans="1:3" ht="16.5" thickBot="1" x14ac:dyDescent="0.3">
      <c r="A82" s="68" t="s">
        <v>319</v>
      </c>
      <c r="B82" s="163"/>
      <c r="C82" s="60">
        <v>2</v>
      </c>
    </row>
    <row r="83" spans="1:3" ht="15.6" customHeight="1" thickBot="1" x14ac:dyDescent="0.3">
      <c r="A83" s="67" t="s">
        <v>322</v>
      </c>
      <c r="B83" s="165">
        <f>B30/B27</f>
        <v>0.98985330691163442</v>
      </c>
    </row>
    <row r="84" spans="1:3" ht="16.5" thickBot="1" x14ac:dyDescent="0.3">
      <c r="A84" s="69" t="s">
        <v>314</v>
      </c>
      <c r="B84" s="75"/>
    </row>
    <row r="85" spans="1:3" ht="16.5" thickBot="1" x14ac:dyDescent="0.3">
      <c r="A85" s="69" t="s">
        <v>323</v>
      </c>
      <c r="B85" s="165">
        <f>(B37+B33)/B27</f>
        <v>0.87986520379743993</v>
      </c>
    </row>
    <row r="86" spans="1:3" ht="16.5" thickBot="1" x14ac:dyDescent="0.3">
      <c r="A86" s="69" t="s">
        <v>324</v>
      </c>
      <c r="B86" s="165"/>
    </row>
    <row r="87" spans="1:3" ht="16.5" thickBot="1" x14ac:dyDescent="0.3">
      <c r="A87" s="69" t="s">
        <v>325</v>
      </c>
      <c r="B87" s="165">
        <f>B67/B27</f>
        <v>9.5838037244811561E-2</v>
      </c>
    </row>
    <row r="88" spans="1:3" customFormat="1" thickBot="1" x14ac:dyDescent="0.3">
      <c r="A88" s="402" t="s">
        <v>739</v>
      </c>
      <c r="B88" s="403">
        <f>B89</f>
        <v>4.4022650759999999</v>
      </c>
    </row>
    <row r="89" spans="1:3" customFormat="1" ht="30.75" thickBot="1" x14ac:dyDescent="0.3">
      <c r="A89" s="404" t="s">
        <v>742</v>
      </c>
      <c r="B89" s="405">
        <v>4.4022650759999999</v>
      </c>
    </row>
    <row r="90" spans="1:3" customFormat="1" thickBot="1" x14ac:dyDescent="0.3">
      <c r="A90" s="68" t="s">
        <v>317</v>
      </c>
      <c r="B90" s="100">
        <f>B89/$B$27</f>
        <v>1.6458725081949573E-2</v>
      </c>
    </row>
    <row r="91" spans="1:3" customFormat="1" ht="16.5" thickBot="1" x14ac:dyDescent="0.3">
      <c r="A91" s="68" t="s">
        <v>740</v>
      </c>
      <c r="B91" s="406">
        <f>3.66855423*1.2</f>
        <v>4.4022650759999999</v>
      </c>
      <c r="C91" s="60">
        <v>1</v>
      </c>
    </row>
    <row r="92" spans="1:3" customFormat="1" ht="16.5" thickBot="1" x14ac:dyDescent="0.3">
      <c r="A92" s="68" t="s">
        <v>741</v>
      </c>
      <c r="B92" s="406">
        <v>4.4022650759999999</v>
      </c>
      <c r="C92" s="60">
        <v>2</v>
      </c>
    </row>
    <row r="93" spans="1:3" ht="16.5" thickBot="1" x14ac:dyDescent="0.3">
      <c r="A93" s="65" t="s">
        <v>326</v>
      </c>
      <c r="B93" s="101">
        <f>B94/$B$27</f>
        <v>0.1148989274821523</v>
      </c>
    </row>
    <row r="94" spans="1:3" ht="16.5" thickBot="1" x14ac:dyDescent="0.3">
      <c r="A94" s="65" t="s">
        <v>327</v>
      </c>
      <c r="B94" s="166">
        <f xml:space="preserve"> SUMIF(C33:C92, 1,B33:B92)</f>
        <v>30.732364336</v>
      </c>
    </row>
    <row r="95" spans="1:3" ht="16.5" thickBot="1" x14ac:dyDescent="0.3">
      <c r="A95" s="65" t="s">
        <v>328</v>
      </c>
      <c r="B95" s="101">
        <f>B96/$B$27</f>
        <v>0.79248271936738368</v>
      </c>
    </row>
    <row r="96" spans="1:3" ht="16.5" thickBot="1" x14ac:dyDescent="0.3">
      <c r="A96" s="66" t="s">
        <v>329</v>
      </c>
      <c r="B96" s="166">
        <f xml:space="preserve"> SUMIF(C33:C92, 2,B33:B92)</f>
        <v>211.96775457599998</v>
      </c>
    </row>
    <row r="97" spans="1:2" ht="30" x14ac:dyDescent="0.25">
      <c r="A97" s="67" t="s">
        <v>330</v>
      </c>
      <c r="B97" s="69" t="s">
        <v>331</v>
      </c>
    </row>
    <row r="98" spans="1:2" x14ac:dyDescent="0.25">
      <c r="A98" s="71" t="s">
        <v>332</v>
      </c>
      <c r="B98" s="71" t="s">
        <v>680</v>
      </c>
    </row>
    <row r="99" spans="1:2" x14ac:dyDescent="0.25">
      <c r="A99" s="71" t="s">
        <v>333</v>
      </c>
      <c r="B99" s="71" t="s">
        <v>665</v>
      </c>
    </row>
    <row r="100" spans="1:2" x14ac:dyDescent="0.25">
      <c r="A100" s="71" t="s">
        <v>334</v>
      </c>
      <c r="B100" s="71"/>
    </row>
    <row r="101" spans="1:2" ht="30" x14ac:dyDescent="0.25">
      <c r="A101" s="71" t="s">
        <v>335</v>
      </c>
      <c r="B101" s="71" t="s">
        <v>683</v>
      </c>
    </row>
    <row r="102" spans="1:2" ht="30.75" thickBot="1" x14ac:dyDescent="0.3">
      <c r="A102" s="72" t="s">
        <v>336</v>
      </c>
      <c r="B102" s="72" t="s">
        <v>710</v>
      </c>
    </row>
    <row r="103" spans="1:2" ht="30.75" thickBot="1" x14ac:dyDescent="0.3">
      <c r="A103" s="69" t="s">
        <v>337</v>
      </c>
      <c r="B103" s="70" t="s">
        <v>469</v>
      </c>
    </row>
    <row r="104" spans="1:2" ht="29.25" thickBot="1" x14ac:dyDescent="0.3">
      <c r="A104" s="65" t="s">
        <v>338</v>
      </c>
      <c r="B104" s="70" t="s">
        <v>469</v>
      </c>
    </row>
    <row r="105" spans="1:2" ht="28.5" customHeight="1" thickBot="1" x14ac:dyDescent="0.3">
      <c r="A105" s="69" t="s">
        <v>314</v>
      </c>
      <c r="B105" s="168"/>
    </row>
    <row r="106" spans="1:2" ht="16.5" thickBot="1" x14ac:dyDescent="0.3">
      <c r="A106" s="69" t="s">
        <v>339</v>
      </c>
      <c r="B106" s="70" t="s">
        <v>469</v>
      </c>
    </row>
    <row r="107" spans="1:2" ht="16.5" thickBot="1" x14ac:dyDescent="0.3">
      <c r="A107" s="69" t="s">
        <v>340</v>
      </c>
      <c r="B107" s="70" t="s">
        <v>469</v>
      </c>
    </row>
    <row r="108" spans="1:2" ht="16.5" thickBot="1" x14ac:dyDescent="0.3">
      <c r="A108" s="78" t="s">
        <v>341</v>
      </c>
      <c r="B108" s="274"/>
    </row>
    <row r="109" spans="1:2" ht="16.5" thickBot="1" x14ac:dyDescent="0.3">
      <c r="A109" s="65" t="s">
        <v>342</v>
      </c>
      <c r="B109" s="76"/>
    </row>
    <row r="110" spans="1:2" ht="30.75" customHeight="1" thickBot="1" x14ac:dyDescent="0.3">
      <c r="A110" s="71" t="s">
        <v>343</v>
      </c>
      <c r="B110" s="169" t="str">
        <f>'6.1. Паспорт сетевой график'!D43</f>
        <v>30.09.2022
30.09.2023</v>
      </c>
    </row>
    <row r="111" spans="1:2" ht="16.5" thickBot="1" x14ac:dyDescent="0.3">
      <c r="A111" s="71" t="s">
        <v>344</v>
      </c>
      <c r="B111" s="79" t="s">
        <v>468</v>
      </c>
    </row>
    <row r="112" spans="1:2" ht="16.5" thickBot="1" x14ac:dyDescent="0.3">
      <c r="A112" s="71" t="s">
        <v>345</v>
      </c>
      <c r="B112" s="79" t="s">
        <v>468</v>
      </c>
    </row>
    <row r="113" spans="1:2" ht="29.25" thickBot="1" x14ac:dyDescent="0.3">
      <c r="A113" s="80" t="s">
        <v>346</v>
      </c>
      <c r="B113" s="77" t="s">
        <v>736</v>
      </c>
    </row>
    <row r="114" spans="1:2" ht="28.5" customHeight="1" x14ac:dyDescent="0.25">
      <c r="A114" s="67" t="s">
        <v>347</v>
      </c>
      <c r="B114" s="531" t="s">
        <v>677</v>
      </c>
    </row>
    <row r="115" spans="1:2" x14ac:dyDescent="0.25">
      <c r="A115" s="71" t="s">
        <v>348</v>
      </c>
      <c r="B115" s="532"/>
    </row>
    <row r="116" spans="1:2" x14ac:dyDescent="0.25">
      <c r="A116" s="71" t="s">
        <v>349</v>
      </c>
      <c r="B116" s="532"/>
    </row>
    <row r="117" spans="1:2" x14ac:dyDescent="0.25">
      <c r="A117" s="71" t="s">
        <v>350</v>
      </c>
      <c r="B117" s="532"/>
    </row>
    <row r="118" spans="1:2" x14ac:dyDescent="0.25">
      <c r="A118" s="71" t="s">
        <v>351</v>
      </c>
      <c r="B118" s="532"/>
    </row>
    <row r="119" spans="1:2" ht="16.5" thickBot="1" x14ac:dyDescent="0.3">
      <c r="A119" s="81" t="s">
        <v>352</v>
      </c>
      <c r="B119" s="533"/>
    </row>
  </sheetData>
  <mergeCells count="10">
    <mergeCell ref="B114:B11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9" zoomScale="6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2"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10" t="str">
        <f>'1. паспорт местоположение'!A5:C5</f>
        <v>Год раскрытия информации: 2023 год</v>
      </c>
      <c r="B4" s="410"/>
      <c r="C4" s="410"/>
      <c r="D4" s="410"/>
      <c r="E4" s="410"/>
      <c r="F4" s="410"/>
      <c r="G4" s="410"/>
      <c r="H4" s="410"/>
      <c r="I4" s="410"/>
      <c r="J4" s="410"/>
      <c r="K4" s="410"/>
      <c r="L4" s="410"/>
      <c r="M4" s="410"/>
      <c r="N4" s="410"/>
      <c r="O4" s="410"/>
      <c r="P4" s="410"/>
      <c r="Q4" s="410"/>
      <c r="R4" s="410"/>
      <c r="S4" s="410"/>
    </row>
    <row r="5" spans="1:28" s="11" customFormat="1" ht="15.75" x14ac:dyDescent="0.2">
      <c r="A5" s="16"/>
    </row>
    <row r="6" spans="1:28" s="11" customFormat="1" ht="18.75" x14ac:dyDescent="0.2">
      <c r="A6" s="424" t="s">
        <v>6</v>
      </c>
      <c r="B6" s="424"/>
      <c r="C6" s="424"/>
      <c r="D6" s="424"/>
      <c r="E6" s="424"/>
      <c r="F6" s="424"/>
      <c r="G6" s="424"/>
      <c r="H6" s="424"/>
      <c r="I6" s="424"/>
      <c r="J6" s="424"/>
      <c r="K6" s="424"/>
      <c r="L6" s="424"/>
      <c r="M6" s="424"/>
      <c r="N6" s="424"/>
      <c r="O6" s="424"/>
      <c r="P6" s="424"/>
      <c r="Q6" s="424"/>
      <c r="R6" s="424"/>
      <c r="S6" s="424"/>
      <c r="T6" s="12"/>
      <c r="U6" s="12"/>
      <c r="V6" s="12"/>
      <c r="W6" s="12"/>
      <c r="X6" s="12"/>
      <c r="Y6" s="12"/>
      <c r="Z6" s="12"/>
      <c r="AA6" s="12"/>
      <c r="AB6" s="12"/>
    </row>
    <row r="7" spans="1:28" s="11" customFormat="1" ht="18.75" x14ac:dyDescent="0.2">
      <c r="A7" s="424"/>
      <c r="B7" s="424"/>
      <c r="C7" s="424"/>
      <c r="D7" s="424"/>
      <c r="E7" s="424"/>
      <c r="F7" s="424"/>
      <c r="G7" s="424"/>
      <c r="H7" s="424"/>
      <c r="I7" s="424"/>
      <c r="J7" s="424"/>
      <c r="K7" s="424"/>
      <c r="L7" s="424"/>
      <c r="M7" s="424"/>
      <c r="N7" s="424"/>
      <c r="O7" s="424"/>
      <c r="P7" s="424"/>
      <c r="Q7" s="424"/>
      <c r="R7" s="424"/>
      <c r="S7" s="424"/>
      <c r="T7" s="12"/>
      <c r="U7" s="12"/>
      <c r="V7" s="12"/>
      <c r="W7" s="12"/>
      <c r="X7" s="12"/>
      <c r="Y7" s="12"/>
      <c r="Z7" s="12"/>
      <c r="AA7" s="12"/>
      <c r="AB7" s="12"/>
    </row>
    <row r="8" spans="1:28" s="11" customFormat="1" ht="18.75" x14ac:dyDescent="0.2">
      <c r="A8" s="418" t="str">
        <f>'1. паспорт местоположение'!A9:C9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12"/>
      <c r="U8" s="12"/>
      <c r="V8" s="12"/>
      <c r="W8" s="12"/>
      <c r="X8" s="12"/>
      <c r="Y8" s="12"/>
      <c r="Z8" s="12"/>
      <c r="AA8" s="12"/>
      <c r="AB8" s="12"/>
    </row>
    <row r="9" spans="1:28" s="11" customFormat="1" ht="18.75" x14ac:dyDescent="0.2">
      <c r="A9" s="420" t="s">
        <v>5</v>
      </c>
      <c r="B9" s="420"/>
      <c r="C9" s="420"/>
      <c r="D9" s="420"/>
      <c r="E9" s="420"/>
      <c r="F9" s="420"/>
      <c r="G9" s="420"/>
      <c r="H9" s="420"/>
      <c r="I9" s="420"/>
      <c r="J9" s="420"/>
      <c r="K9" s="420"/>
      <c r="L9" s="420"/>
      <c r="M9" s="420"/>
      <c r="N9" s="420"/>
      <c r="O9" s="420"/>
      <c r="P9" s="420"/>
      <c r="Q9" s="420"/>
      <c r="R9" s="420"/>
      <c r="S9" s="420"/>
      <c r="T9" s="12"/>
      <c r="U9" s="12"/>
      <c r="V9" s="12"/>
      <c r="W9" s="12"/>
      <c r="X9" s="12"/>
      <c r="Y9" s="12"/>
      <c r="Z9" s="12"/>
      <c r="AA9" s="12"/>
      <c r="AB9" s="12"/>
    </row>
    <row r="10" spans="1:28" s="11" customFormat="1" ht="18.75" x14ac:dyDescent="0.2">
      <c r="A10" s="424"/>
      <c r="B10" s="424"/>
      <c r="C10" s="424"/>
      <c r="D10" s="424"/>
      <c r="E10" s="424"/>
      <c r="F10" s="424"/>
      <c r="G10" s="424"/>
      <c r="H10" s="424"/>
      <c r="I10" s="424"/>
      <c r="J10" s="424"/>
      <c r="K10" s="424"/>
      <c r="L10" s="424"/>
      <c r="M10" s="424"/>
      <c r="N10" s="424"/>
      <c r="O10" s="424"/>
      <c r="P10" s="424"/>
      <c r="Q10" s="424"/>
      <c r="R10" s="424"/>
      <c r="S10" s="424"/>
      <c r="T10" s="12"/>
      <c r="U10" s="12"/>
      <c r="V10" s="12"/>
      <c r="W10" s="12"/>
      <c r="X10" s="12"/>
      <c r="Y10" s="12"/>
      <c r="Z10" s="12"/>
      <c r="AA10" s="12"/>
      <c r="AB10" s="12"/>
    </row>
    <row r="11" spans="1:28" s="11" customFormat="1" ht="18.75" x14ac:dyDescent="0.2">
      <c r="A11" s="418" t="str">
        <f>'1. паспорт местоположение'!A12:C12</f>
        <v>L_19-1049</v>
      </c>
      <c r="B11" s="418"/>
      <c r="C11" s="418"/>
      <c r="D11" s="418"/>
      <c r="E11" s="418"/>
      <c r="F11" s="418"/>
      <c r="G11" s="418"/>
      <c r="H11" s="418"/>
      <c r="I11" s="418"/>
      <c r="J11" s="418"/>
      <c r="K11" s="418"/>
      <c r="L11" s="418"/>
      <c r="M11" s="418"/>
      <c r="N11" s="418"/>
      <c r="O11" s="418"/>
      <c r="P11" s="418"/>
      <c r="Q11" s="418"/>
      <c r="R11" s="418"/>
      <c r="S11" s="418"/>
      <c r="T11" s="12"/>
      <c r="U11" s="12"/>
      <c r="V11" s="12"/>
      <c r="W11" s="12"/>
      <c r="X11" s="12"/>
      <c r="Y11" s="12"/>
      <c r="Z11" s="12"/>
      <c r="AA11" s="12"/>
      <c r="AB11" s="12"/>
    </row>
    <row r="12" spans="1:28" s="11" customFormat="1" ht="18.75" x14ac:dyDescent="0.2">
      <c r="A12" s="420" t="s">
        <v>4</v>
      </c>
      <c r="B12" s="420"/>
      <c r="C12" s="420"/>
      <c r="D12" s="420"/>
      <c r="E12" s="420"/>
      <c r="F12" s="420"/>
      <c r="G12" s="420"/>
      <c r="H12" s="420"/>
      <c r="I12" s="420"/>
      <c r="J12" s="420"/>
      <c r="K12" s="420"/>
      <c r="L12" s="420"/>
      <c r="M12" s="420"/>
      <c r="N12" s="420"/>
      <c r="O12" s="420"/>
      <c r="P12" s="420"/>
      <c r="Q12" s="420"/>
      <c r="R12" s="420"/>
      <c r="S12" s="420"/>
      <c r="T12" s="12"/>
      <c r="U12" s="12"/>
      <c r="V12" s="12"/>
      <c r="W12" s="12"/>
      <c r="X12" s="12"/>
      <c r="Y12" s="12"/>
      <c r="Z12" s="12"/>
      <c r="AA12" s="12"/>
      <c r="AB12" s="12"/>
    </row>
    <row r="13" spans="1:28" s="8" customFormat="1" ht="15.75" customHeight="1" x14ac:dyDescent="0.2">
      <c r="A13" s="425"/>
      <c r="B13" s="425"/>
      <c r="C13" s="425"/>
      <c r="D13" s="425"/>
      <c r="E13" s="425"/>
      <c r="F13" s="425"/>
      <c r="G13" s="425"/>
      <c r="H13" s="425"/>
      <c r="I13" s="425"/>
      <c r="J13" s="425"/>
      <c r="K13" s="425"/>
      <c r="L13" s="425"/>
      <c r="M13" s="425"/>
      <c r="N13" s="425"/>
      <c r="O13" s="425"/>
      <c r="P13" s="425"/>
      <c r="Q13" s="425"/>
      <c r="R13" s="425"/>
      <c r="S13" s="425"/>
      <c r="T13" s="9"/>
      <c r="U13" s="9"/>
      <c r="V13" s="9"/>
      <c r="W13" s="9"/>
      <c r="X13" s="9"/>
      <c r="Y13" s="9"/>
      <c r="Z13" s="9"/>
      <c r="AA13" s="9"/>
      <c r="AB13" s="9"/>
    </row>
    <row r="14" spans="1:28" s="3" customFormat="1" ht="12" x14ac:dyDescent="0.2">
      <c r="A14" s="418" t="str">
        <f>'1. паспорт местоположение'!A9:C9</f>
        <v>Акционерное общество "Россети Янтарь"</v>
      </c>
      <c r="B14" s="418"/>
      <c r="C14" s="418"/>
      <c r="D14" s="418"/>
      <c r="E14" s="418"/>
      <c r="F14" s="418"/>
      <c r="G14" s="418"/>
      <c r="H14" s="418"/>
      <c r="I14" s="418"/>
      <c r="J14" s="418"/>
      <c r="K14" s="418"/>
      <c r="L14" s="418"/>
      <c r="M14" s="418"/>
      <c r="N14" s="418"/>
      <c r="O14" s="418"/>
      <c r="P14" s="418"/>
      <c r="Q14" s="418"/>
      <c r="R14" s="418"/>
      <c r="S14" s="418"/>
      <c r="T14" s="7"/>
      <c r="U14" s="7"/>
      <c r="V14" s="7"/>
      <c r="W14" s="7"/>
      <c r="X14" s="7"/>
      <c r="Y14" s="7"/>
      <c r="Z14" s="7"/>
      <c r="AA14" s="7"/>
      <c r="AB14" s="7"/>
    </row>
    <row r="15" spans="1:28" s="3" customFormat="1" ht="15" customHeight="1" x14ac:dyDescent="0.2">
      <c r="A15" s="419" t="str">
        <f>'1. паспорт местоположение'!A15:C15</f>
        <v>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v>
      </c>
      <c r="B15" s="420"/>
      <c r="C15" s="420"/>
      <c r="D15" s="420"/>
      <c r="E15" s="420"/>
      <c r="F15" s="420"/>
      <c r="G15" s="420"/>
      <c r="H15" s="420"/>
      <c r="I15" s="420"/>
      <c r="J15" s="420"/>
      <c r="K15" s="420"/>
      <c r="L15" s="420"/>
      <c r="M15" s="420"/>
      <c r="N15" s="420"/>
      <c r="O15" s="420"/>
      <c r="P15" s="420"/>
      <c r="Q15" s="420"/>
      <c r="R15" s="420"/>
      <c r="S15" s="420"/>
      <c r="T15" s="5"/>
      <c r="U15" s="5"/>
      <c r="V15" s="5"/>
      <c r="W15" s="5"/>
      <c r="X15" s="5"/>
      <c r="Y15" s="5"/>
      <c r="Z15" s="5"/>
      <c r="AA15" s="5"/>
      <c r="AB15" s="5"/>
    </row>
    <row r="16" spans="1:28" s="3" customFormat="1" ht="15" customHeight="1" x14ac:dyDescent="0.2">
      <c r="A16" s="421"/>
      <c r="B16" s="421"/>
      <c r="C16" s="421"/>
      <c r="D16" s="421"/>
      <c r="E16" s="421"/>
      <c r="F16" s="421"/>
      <c r="G16" s="421"/>
      <c r="H16" s="421"/>
      <c r="I16" s="421"/>
      <c r="J16" s="421"/>
      <c r="K16" s="421"/>
      <c r="L16" s="421"/>
      <c r="M16" s="421"/>
      <c r="N16" s="421"/>
      <c r="O16" s="421"/>
      <c r="P16" s="421"/>
      <c r="Q16" s="421"/>
      <c r="R16" s="421"/>
      <c r="S16" s="421"/>
      <c r="T16" s="4"/>
      <c r="U16" s="4"/>
      <c r="V16" s="4"/>
      <c r="W16" s="4"/>
      <c r="X16" s="4"/>
      <c r="Y16" s="4"/>
    </row>
    <row r="17" spans="1:28" s="3" customFormat="1" ht="45.75" customHeight="1" x14ac:dyDescent="0.2">
      <c r="A17" s="422" t="s">
        <v>411</v>
      </c>
      <c r="B17" s="422"/>
      <c r="C17" s="422"/>
      <c r="D17" s="422"/>
      <c r="E17" s="422"/>
      <c r="F17" s="422"/>
      <c r="G17" s="422"/>
      <c r="H17" s="422"/>
      <c r="I17" s="422"/>
      <c r="J17" s="422"/>
      <c r="K17" s="422"/>
      <c r="L17" s="422"/>
      <c r="M17" s="422"/>
      <c r="N17" s="422"/>
      <c r="O17" s="422"/>
      <c r="P17" s="422"/>
      <c r="Q17" s="422"/>
      <c r="R17" s="422"/>
      <c r="S17" s="422"/>
      <c r="T17" s="6"/>
      <c r="U17" s="6"/>
      <c r="V17" s="6"/>
      <c r="W17" s="6"/>
      <c r="X17" s="6"/>
      <c r="Y17" s="6"/>
      <c r="Z17" s="6"/>
      <c r="AA17" s="6"/>
      <c r="AB17" s="6"/>
    </row>
    <row r="18" spans="1:28" s="3"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
      <c r="U18" s="4"/>
      <c r="V18" s="4"/>
      <c r="W18" s="4"/>
      <c r="X18" s="4"/>
      <c r="Y18" s="4"/>
    </row>
    <row r="19" spans="1:28" s="3" customFormat="1" ht="54" customHeight="1" x14ac:dyDescent="0.2">
      <c r="A19" s="426" t="s">
        <v>2</v>
      </c>
      <c r="B19" s="426" t="s">
        <v>93</v>
      </c>
      <c r="C19" s="427" t="s">
        <v>306</v>
      </c>
      <c r="D19" s="426" t="s">
        <v>305</v>
      </c>
      <c r="E19" s="426" t="s">
        <v>92</v>
      </c>
      <c r="F19" s="426" t="s">
        <v>91</v>
      </c>
      <c r="G19" s="426" t="s">
        <v>301</v>
      </c>
      <c r="H19" s="426" t="s">
        <v>90</v>
      </c>
      <c r="I19" s="426" t="s">
        <v>89</v>
      </c>
      <c r="J19" s="426" t="s">
        <v>88</v>
      </c>
      <c r="K19" s="426" t="s">
        <v>87</v>
      </c>
      <c r="L19" s="426" t="s">
        <v>86</v>
      </c>
      <c r="M19" s="426" t="s">
        <v>85</v>
      </c>
      <c r="N19" s="426" t="s">
        <v>84</v>
      </c>
      <c r="O19" s="426" t="s">
        <v>83</v>
      </c>
      <c r="P19" s="426" t="s">
        <v>82</v>
      </c>
      <c r="Q19" s="426" t="s">
        <v>304</v>
      </c>
      <c r="R19" s="426"/>
      <c r="S19" s="429" t="s">
        <v>405</v>
      </c>
      <c r="T19" s="4"/>
      <c r="U19" s="4"/>
      <c r="V19" s="4"/>
      <c r="W19" s="4"/>
      <c r="X19" s="4"/>
      <c r="Y19" s="4"/>
    </row>
    <row r="20" spans="1:28" s="3" customFormat="1" ht="180.75" customHeight="1" x14ac:dyDescent="0.2">
      <c r="A20" s="426"/>
      <c r="B20" s="426"/>
      <c r="C20" s="428"/>
      <c r="D20" s="426"/>
      <c r="E20" s="426"/>
      <c r="F20" s="426"/>
      <c r="G20" s="426"/>
      <c r="H20" s="426"/>
      <c r="I20" s="426"/>
      <c r="J20" s="426"/>
      <c r="K20" s="426"/>
      <c r="L20" s="426"/>
      <c r="M20" s="426"/>
      <c r="N20" s="426"/>
      <c r="O20" s="426"/>
      <c r="P20" s="426"/>
      <c r="Q20" s="33" t="s">
        <v>302</v>
      </c>
      <c r="R20" s="34" t="s">
        <v>303</v>
      </c>
      <c r="S20" s="429"/>
      <c r="T20" s="27"/>
      <c r="U20" s="27"/>
      <c r="V20" s="27"/>
      <c r="W20" s="27"/>
      <c r="X20" s="27"/>
      <c r="Y20" s="27"/>
      <c r="Z20" s="26"/>
      <c r="AA20" s="26"/>
      <c r="AB20" s="26"/>
    </row>
    <row r="21" spans="1:28" s="3" customFormat="1" ht="18.75" x14ac:dyDescent="0.2">
      <c r="A21" s="33">
        <v>1</v>
      </c>
      <c r="B21" s="36">
        <v>2</v>
      </c>
      <c r="C21" s="33">
        <v>3</v>
      </c>
      <c r="D21" s="36">
        <v>4</v>
      </c>
      <c r="E21" s="33">
        <v>5</v>
      </c>
      <c r="F21" s="36">
        <v>6</v>
      </c>
      <c r="G21" s="85">
        <v>7</v>
      </c>
      <c r="H21" s="86">
        <v>8</v>
      </c>
      <c r="I21" s="85">
        <v>9</v>
      </c>
      <c r="J21" s="86">
        <v>10</v>
      </c>
      <c r="K21" s="85">
        <v>11</v>
      </c>
      <c r="L21" s="86">
        <v>12</v>
      </c>
      <c r="M21" s="85">
        <v>13</v>
      </c>
      <c r="N21" s="86">
        <v>14</v>
      </c>
      <c r="O21" s="85">
        <v>15</v>
      </c>
      <c r="P21" s="86">
        <v>16</v>
      </c>
      <c r="Q21" s="85">
        <v>17</v>
      </c>
      <c r="R21" s="86">
        <v>18</v>
      </c>
      <c r="S21" s="85">
        <v>19</v>
      </c>
      <c r="T21" s="27"/>
      <c r="U21" s="27"/>
      <c r="V21" s="27"/>
      <c r="W21" s="27"/>
      <c r="X21" s="27"/>
      <c r="Y21" s="27"/>
      <c r="Z21" s="26"/>
      <c r="AA21" s="26"/>
      <c r="AB21" s="26"/>
    </row>
    <row r="22" spans="1:28" s="3" customFormat="1" ht="18.75" x14ac:dyDescent="0.2">
      <c r="A22" s="97">
        <v>1</v>
      </c>
      <c r="B22" s="105"/>
      <c r="C22" s="97"/>
      <c r="D22" s="104"/>
      <c r="E22" s="105"/>
      <c r="F22" s="104"/>
      <c r="G22" s="105"/>
      <c r="H22" s="104"/>
      <c r="I22" s="105"/>
      <c r="J22" s="104"/>
      <c r="K22" s="105"/>
      <c r="L22" s="104"/>
      <c r="M22" s="105"/>
      <c r="N22" s="104"/>
      <c r="O22" s="105"/>
      <c r="P22" s="104"/>
      <c r="Q22" s="125"/>
      <c r="R22" s="106"/>
      <c r="S22" s="124"/>
      <c r="W22" s="27"/>
      <c r="X22" s="27"/>
      <c r="Y22" s="27"/>
      <c r="Z22" s="26"/>
      <c r="AA22" s="26"/>
      <c r="AB22" s="26"/>
    </row>
    <row r="23" spans="1:28" ht="20.25" customHeight="1" x14ac:dyDescent="0.25">
      <c r="A23" s="57"/>
      <c r="B23" s="36" t="s">
        <v>299</v>
      </c>
      <c r="C23" s="36"/>
      <c r="D23" s="36"/>
      <c r="E23" s="57" t="s">
        <v>300</v>
      </c>
      <c r="F23" s="57" t="s">
        <v>300</v>
      </c>
      <c r="G23" s="57" t="s">
        <v>300</v>
      </c>
      <c r="H23" s="96">
        <f>H22</f>
        <v>0</v>
      </c>
      <c r="I23" s="57"/>
      <c r="J23" s="96">
        <f>J22</f>
        <v>0</v>
      </c>
      <c r="K23" s="57"/>
      <c r="L23" s="57"/>
      <c r="M23" s="57"/>
      <c r="N23" s="57"/>
      <c r="O23" s="57"/>
      <c r="P23" s="57"/>
      <c r="Q23" s="58"/>
      <c r="R23" s="2"/>
      <c r="S23" s="96">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70" zoomScaleNormal="60" zoomScaleSheetLayoutView="70" workbookViewId="0">
      <selection activeCell="A25" sqref="A25"/>
    </sheetView>
  </sheetViews>
  <sheetFormatPr defaultColWidth="10.7109375" defaultRowHeight="15.75" x14ac:dyDescent="0.25"/>
  <cols>
    <col min="1" max="1" width="9.5703125" style="37" customWidth="1"/>
    <col min="2" max="2" width="8.7109375" style="37" customWidth="1"/>
    <col min="3" max="3" width="12.7109375" style="37" customWidth="1"/>
    <col min="4" max="4" width="17.7109375" style="37" customWidth="1"/>
    <col min="5" max="5" width="11.140625" style="37" customWidth="1"/>
    <col min="6" max="6" width="11" style="37" customWidth="1"/>
    <col min="7" max="7" width="8.7109375" style="37" customWidth="1"/>
    <col min="8" max="8" width="10.2851562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32"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10" t="str">
        <f>'1. паспорт местоположение'!A5:C5</f>
        <v>Год раскрытия информации: 2023 год</v>
      </c>
      <c r="B6" s="410"/>
      <c r="C6" s="410"/>
      <c r="D6" s="410"/>
      <c r="E6" s="410"/>
      <c r="F6" s="410"/>
      <c r="G6" s="410"/>
      <c r="H6" s="410"/>
      <c r="I6" s="410"/>
      <c r="J6" s="410"/>
      <c r="K6" s="410"/>
      <c r="L6" s="410"/>
      <c r="M6" s="410"/>
      <c r="N6" s="410"/>
      <c r="O6" s="410"/>
      <c r="P6" s="410"/>
      <c r="Q6" s="410"/>
      <c r="R6" s="410"/>
      <c r="S6" s="410"/>
      <c r="T6" s="410"/>
    </row>
    <row r="7" spans="1:20" s="11" customFormat="1" x14ac:dyDescent="0.2">
      <c r="A7" s="16"/>
      <c r="H7" s="15"/>
    </row>
    <row r="8" spans="1:20" s="11" customFormat="1" ht="18.75" x14ac:dyDescent="0.2">
      <c r="A8" s="424" t="s">
        <v>6</v>
      </c>
      <c r="B8" s="424"/>
      <c r="C8" s="424"/>
      <c r="D8" s="424"/>
      <c r="E8" s="424"/>
      <c r="F8" s="424"/>
      <c r="G8" s="424"/>
      <c r="H8" s="424"/>
      <c r="I8" s="424"/>
      <c r="J8" s="424"/>
      <c r="K8" s="424"/>
      <c r="L8" s="424"/>
      <c r="M8" s="424"/>
      <c r="N8" s="424"/>
      <c r="O8" s="424"/>
      <c r="P8" s="424"/>
      <c r="Q8" s="424"/>
      <c r="R8" s="424"/>
      <c r="S8" s="424"/>
      <c r="T8" s="424"/>
    </row>
    <row r="9" spans="1:20" s="11" customFormat="1" ht="18.75" x14ac:dyDescent="0.2">
      <c r="A9" s="424"/>
      <c r="B9" s="424"/>
      <c r="C9" s="424"/>
      <c r="D9" s="424"/>
      <c r="E9" s="424"/>
      <c r="F9" s="424"/>
      <c r="G9" s="424"/>
      <c r="H9" s="424"/>
      <c r="I9" s="424"/>
      <c r="J9" s="424"/>
      <c r="K9" s="424"/>
      <c r="L9" s="424"/>
      <c r="M9" s="424"/>
      <c r="N9" s="424"/>
      <c r="O9" s="424"/>
      <c r="P9" s="424"/>
      <c r="Q9" s="424"/>
      <c r="R9" s="424"/>
      <c r="S9" s="424"/>
      <c r="T9" s="424"/>
    </row>
    <row r="10" spans="1:20" s="11" customFormat="1" ht="18.75" customHeight="1" x14ac:dyDescent="0.2">
      <c r="A10" s="418" t="str">
        <f>'1. паспорт местоположение'!A9:C9</f>
        <v>Акционерное общество "Россети Янтарь"</v>
      </c>
      <c r="B10" s="418"/>
      <c r="C10" s="418"/>
      <c r="D10" s="418"/>
      <c r="E10" s="418"/>
      <c r="F10" s="418"/>
      <c r="G10" s="418"/>
      <c r="H10" s="418"/>
      <c r="I10" s="418"/>
      <c r="J10" s="418"/>
      <c r="K10" s="418"/>
      <c r="L10" s="418"/>
      <c r="M10" s="418"/>
      <c r="N10" s="418"/>
      <c r="O10" s="418"/>
      <c r="P10" s="418"/>
      <c r="Q10" s="418"/>
      <c r="R10" s="418"/>
      <c r="S10" s="418"/>
      <c r="T10" s="418"/>
    </row>
    <row r="11" spans="1:20" s="11" customFormat="1" ht="18.75" customHeight="1" x14ac:dyDescent="0.2">
      <c r="A11" s="420" t="s">
        <v>5</v>
      </c>
      <c r="B11" s="420"/>
      <c r="C11" s="420"/>
      <c r="D11" s="420"/>
      <c r="E11" s="420"/>
      <c r="F11" s="420"/>
      <c r="G11" s="420"/>
      <c r="H11" s="420"/>
      <c r="I11" s="420"/>
      <c r="J11" s="420"/>
      <c r="K11" s="420"/>
      <c r="L11" s="420"/>
      <c r="M11" s="420"/>
      <c r="N11" s="420"/>
      <c r="O11" s="420"/>
      <c r="P11" s="420"/>
      <c r="Q11" s="420"/>
      <c r="R11" s="420"/>
      <c r="S11" s="420"/>
      <c r="T11" s="420"/>
    </row>
    <row r="12" spans="1:20" s="11" customFormat="1" ht="18.75" x14ac:dyDescent="0.2">
      <c r="A12" s="424"/>
      <c r="B12" s="424"/>
      <c r="C12" s="424"/>
      <c r="D12" s="424"/>
      <c r="E12" s="424"/>
      <c r="F12" s="424"/>
      <c r="G12" s="424"/>
      <c r="H12" s="424"/>
      <c r="I12" s="424"/>
      <c r="J12" s="424"/>
      <c r="K12" s="424"/>
      <c r="L12" s="424"/>
      <c r="M12" s="424"/>
      <c r="N12" s="424"/>
      <c r="O12" s="424"/>
      <c r="P12" s="424"/>
      <c r="Q12" s="424"/>
      <c r="R12" s="424"/>
      <c r="S12" s="424"/>
      <c r="T12" s="424"/>
    </row>
    <row r="13" spans="1:20" s="11" customFormat="1" ht="18.75" customHeight="1" x14ac:dyDescent="0.2">
      <c r="A13" s="418" t="str">
        <f>'1. паспорт местоположение'!A12:C12</f>
        <v>L_19-1049</v>
      </c>
      <c r="B13" s="418"/>
      <c r="C13" s="418"/>
      <c r="D13" s="418"/>
      <c r="E13" s="418"/>
      <c r="F13" s="418"/>
      <c r="G13" s="418"/>
      <c r="H13" s="418"/>
      <c r="I13" s="418"/>
      <c r="J13" s="418"/>
      <c r="K13" s="418"/>
      <c r="L13" s="418"/>
      <c r="M13" s="418"/>
      <c r="N13" s="418"/>
      <c r="O13" s="418"/>
      <c r="P13" s="418"/>
      <c r="Q13" s="418"/>
      <c r="R13" s="418"/>
      <c r="S13" s="418"/>
      <c r="T13" s="418"/>
    </row>
    <row r="14" spans="1:20" s="11" customFormat="1" ht="18.75" customHeight="1" x14ac:dyDescent="0.2">
      <c r="A14" s="420" t="s">
        <v>4</v>
      </c>
      <c r="B14" s="420"/>
      <c r="C14" s="420"/>
      <c r="D14" s="420"/>
      <c r="E14" s="420"/>
      <c r="F14" s="420"/>
      <c r="G14" s="420"/>
      <c r="H14" s="420"/>
      <c r="I14" s="420"/>
      <c r="J14" s="420"/>
      <c r="K14" s="420"/>
      <c r="L14" s="420"/>
      <c r="M14" s="420"/>
      <c r="N14" s="420"/>
      <c r="O14" s="420"/>
      <c r="P14" s="420"/>
      <c r="Q14" s="420"/>
      <c r="R14" s="420"/>
      <c r="S14" s="420"/>
      <c r="T14" s="420"/>
    </row>
    <row r="15" spans="1:20" s="8" customFormat="1" ht="15.75" customHeight="1" x14ac:dyDescent="0.2">
      <c r="A15" s="425"/>
      <c r="B15" s="425"/>
      <c r="C15" s="425"/>
      <c r="D15" s="425"/>
      <c r="E15" s="425"/>
      <c r="F15" s="425"/>
      <c r="G15" s="425"/>
      <c r="H15" s="425"/>
      <c r="I15" s="425"/>
      <c r="J15" s="425"/>
      <c r="K15" s="425"/>
      <c r="L15" s="425"/>
      <c r="M15" s="425"/>
      <c r="N15" s="425"/>
      <c r="O15" s="425"/>
      <c r="P15" s="425"/>
      <c r="Q15" s="425"/>
      <c r="R15" s="425"/>
      <c r="S15" s="425"/>
      <c r="T15" s="425"/>
    </row>
    <row r="16" spans="1:20" s="3" customFormat="1" ht="12" x14ac:dyDescent="0.2">
      <c r="A16" s="418" t="str">
        <f>'1. паспорт местоположение'!A15</f>
        <v>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v>
      </c>
      <c r="B16" s="418"/>
      <c r="C16" s="418"/>
      <c r="D16" s="418"/>
      <c r="E16" s="418"/>
      <c r="F16" s="418"/>
      <c r="G16" s="418"/>
      <c r="H16" s="418"/>
      <c r="I16" s="418"/>
      <c r="J16" s="418"/>
      <c r="K16" s="418"/>
      <c r="L16" s="418"/>
      <c r="M16" s="418"/>
      <c r="N16" s="418"/>
      <c r="O16" s="418"/>
      <c r="P16" s="418"/>
      <c r="Q16" s="418"/>
      <c r="R16" s="418"/>
      <c r="S16" s="418"/>
      <c r="T16" s="418"/>
    </row>
    <row r="17" spans="1:113" s="3" customFormat="1" ht="15" customHeight="1" x14ac:dyDescent="0.2">
      <c r="A17" s="420" t="s">
        <v>3</v>
      </c>
      <c r="B17" s="420"/>
      <c r="C17" s="420"/>
      <c r="D17" s="420"/>
      <c r="E17" s="420"/>
      <c r="F17" s="420"/>
      <c r="G17" s="420"/>
      <c r="H17" s="420"/>
      <c r="I17" s="420"/>
      <c r="J17" s="420"/>
      <c r="K17" s="420"/>
      <c r="L17" s="420"/>
      <c r="M17" s="420"/>
      <c r="N17" s="420"/>
      <c r="O17" s="420"/>
      <c r="P17" s="420"/>
      <c r="Q17" s="420"/>
      <c r="R17" s="420"/>
      <c r="S17" s="420"/>
      <c r="T17" s="420"/>
    </row>
    <row r="18" spans="1:113"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21"/>
    </row>
    <row r="19" spans="1:113" s="3" customFormat="1" ht="15" customHeight="1" x14ac:dyDescent="0.2">
      <c r="A19" s="433" t="s">
        <v>416</v>
      </c>
      <c r="B19" s="433"/>
      <c r="C19" s="433"/>
      <c r="D19" s="433"/>
      <c r="E19" s="433"/>
      <c r="F19" s="433"/>
      <c r="G19" s="433"/>
      <c r="H19" s="433"/>
      <c r="I19" s="433"/>
      <c r="J19" s="433"/>
      <c r="K19" s="433"/>
      <c r="L19" s="433"/>
      <c r="M19" s="433"/>
      <c r="N19" s="433"/>
      <c r="O19" s="433"/>
      <c r="P19" s="433"/>
      <c r="Q19" s="433"/>
      <c r="R19" s="433"/>
      <c r="S19" s="433"/>
      <c r="T19" s="433"/>
    </row>
    <row r="20" spans="1:113" s="44" customFormat="1" ht="21" customHeight="1" x14ac:dyDescent="0.25">
      <c r="A20" s="434"/>
      <c r="B20" s="434"/>
      <c r="C20" s="434"/>
      <c r="D20" s="434"/>
      <c r="E20" s="434"/>
      <c r="F20" s="434"/>
      <c r="G20" s="434"/>
      <c r="H20" s="434"/>
      <c r="I20" s="434"/>
      <c r="J20" s="434"/>
      <c r="K20" s="434"/>
      <c r="L20" s="434"/>
      <c r="M20" s="434"/>
      <c r="N20" s="434"/>
      <c r="O20" s="434"/>
      <c r="P20" s="434"/>
      <c r="Q20" s="434"/>
      <c r="R20" s="434"/>
      <c r="S20" s="434"/>
      <c r="T20" s="434"/>
    </row>
    <row r="21" spans="1:113" ht="46.5" customHeight="1" x14ac:dyDescent="0.25">
      <c r="A21" s="435" t="s">
        <v>2</v>
      </c>
      <c r="B21" s="438" t="s">
        <v>218</v>
      </c>
      <c r="C21" s="439"/>
      <c r="D21" s="442" t="s">
        <v>115</v>
      </c>
      <c r="E21" s="438" t="s">
        <v>445</v>
      </c>
      <c r="F21" s="439"/>
      <c r="G21" s="438" t="s">
        <v>237</v>
      </c>
      <c r="H21" s="439"/>
      <c r="I21" s="438" t="s">
        <v>114</v>
      </c>
      <c r="J21" s="439"/>
      <c r="K21" s="442" t="s">
        <v>113</v>
      </c>
      <c r="L21" s="438" t="s">
        <v>112</v>
      </c>
      <c r="M21" s="439"/>
      <c r="N21" s="438" t="s">
        <v>441</v>
      </c>
      <c r="O21" s="439"/>
      <c r="P21" s="442" t="s">
        <v>111</v>
      </c>
      <c r="Q21" s="430" t="s">
        <v>110</v>
      </c>
      <c r="R21" s="431"/>
      <c r="S21" s="430" t="s">
        <v>109</v>
      </c>
      <c r="T21" s="432"/>
    </row>
    <row r="22" spans="1:113" ht="204.75" customHeight="1" x14ac:dyDescent="0.25">
      <c r="A22" s="436"/>
      <c r="B22" s="440"/>
      <c r="C22" s="441"/>
      <c r="D22" s="445"/>
      <c r="E22" s="440"/>
      <c r="F22" s="441"/>
      <c r="G22" s="440"/>
      <c r="H22" s="441"/>
      <c r="I22" s="440"/>
      <c r="J22" s="441"/>
      <c r="K22" s="443"/>
      <c r="L22" s="440"/>
      <c r="M22" s="441"/>
      <c r="N22" s="440"/>
      <c r="O22" s="441"/>
      <c r="P22" s="443"/>
      <c r="Q22" s="182" t="s">
        <v>108</v>
      </c>
      <c r="R22" s="182" t="s">
        <v>415</v>
      </c>
      <c r="S22" s="182" t="s">
        <v>107</v>
      </c>
      <c r="T22" s="182" t="s">
        <v>106</v>
      </c>
    </row>
    <row r="23" spans="1:113" ht="51.75" customHeight="1" x14ac:dyDescent="0.25">
      <c r="A23" s="437"/>
      <c r="B23" s="183" t="s">
        <v>104</v>
      </c>
      <c r="C23" s="183" t="s">
        <v>105</v>
      </c>
      <c r="D23" s="443"/>
      <c r="E23" s="183" t="s">
        <v>104</v>
      </c>
      <c r="F23" s="183" t="s">
        <v>105</v>
      </c>
      <c r="G23" s="183" t="s">
        <v>104</v>
      </c>
      <c r="H23" s="183" t="s">
        <v>105</v>
      </c>
      <c r="I23" s="183" t="s">
        <v>104</v>
      </c>
      <c r="J23" s="183" t="s">
        <v>105</v>
      </c>
      <c r="K23" s="183" t="s">
        <v>104</v>
      </c>
      <c r="L23" s="183" t="s">
        <v>104</v>
      </c>
      <c r="M23" s="183" t="s">
        <v>105</v>
      </c>
      <c r="N23" s="183" t="s">
        <v>104</v>
      </c>
      <c r="O23" s="183" t="s">
        <v>105</v>
      </c>
      <c r="P23" s="171" t="s">
        <v>104</v>
      </c>
      <c r="Q23" s="182" t="s">
        <v>104</v>
      </c>
      <c r="R23" s="182" t="s">
        <v>104</v>
      </c>
      <c r="S23" s="182" t="s">
        <v>104</v>
      </c>
      <c r="T23" s="184" t="s">
        <v>104</v>
      </c>
    </row>
    <row r="24" spans="1:113" x14ac:dyDescent="0.25">
      <c r="A24" s="185">
        <v>1</v>
      </c>
      <c r="B24" s="185">
        <v>2</v>
      </c>
      <c r="C24" s="185">
        <v>3</v>
      </c>
      <c r="D24" s="185">
        <v>4</v>
      </c>
      <c r="E24" s="185">
        <v>5</v>
      </c>
      <c r="F24" s="185">
        <v>6</v>
      </c>
      <c r="G24" s="185">
        <v>7</v>
      </c>
      <c r="H24" s="185">
        <v>8</v>
      </c>
      <c r="I24" s="185">
        <v>9</v>
      </c>
      <c r="J24" s="185">
        <v>10</v>
      </c>
      <c r="K24" s="185">
        <v>11</v>
      </c>
      <c r="L24" s="185">
        <v>12</v>
      </c>
      <c r="M24" s="185">
        <v>13</v>
      </c>
      <c r="N24" s="185">
        <v>14</v>
      </c>
      <c r="O24" s="185">
        <v>15</v>
      </c>
      <c r="P24" s="185">
        <v>16</v>
      </c>
      <c r="Q24" s="185">
        <v>17</v>
      </c>
      <c r="R24" s="185">
        <v>18</v>
      </c>
      <c r="S24" s="185">
        <v>19</v>
      </c>
      <c r="T24" s="186">
        <v>20</v>
      </c>
    </row>
    <row r="25" spans="1:113" s="139" customFormat="1" x14ac:dyDescent="0.25">
      <c r="A25" s="187"/>
      <c r="B25" s="188"/>
      <c r="C25" s="188"/>
      <c r="D25" s="189"/>
      <c r="E25" s="190"/>
      <c r="F25" s="190"/>
      <c r="G25" s="189"/>
      <c r="H25" s="189"/>
      <c r="I25" s="189"/>
      <c r="J25" s="191"/>
      <c r="K25" s="191"/>
      <c r="L25" s="191"/>
      <c r="M25" s="187"/>
      <c r="N25" s="187"/>
      <c r="O25" s="187"/>
      <c r="P25" s="192"/>
      <c r="Q25" s="193"/>
      <c r="R25" s="194"/>
      <c r="S25" s="194"/>
      <c r="T25" s="195"/>
    </row>
    <row r="26" spans="1:113" ht="18.75" x14ac:dyDescent="0.25">
      <c r="A26" s="187"/>
      <c r="B26" s="188"/>
      <c r="C26" s="188"/>
      <c r="D26" s="196"/>
      <c r="E26" s="190"/>
      <c r="F26" s="197"/>
      <c r="G26" s="198"/>
      <c r="H26" s="198"/>
      <c r="I26" s="189"/>
      <c r="J26" s="191"/>
      <c r="K26" s="191"/>
      <c r="L26" s="191"/>
      <c r="M26" s="187"/>
      <c r="N26" s="199"/>
      <c r="O26" s="199"/>
      <c r="P26" s="192"/>
      <c r="Q26" s="193"/>
      <c r="R26" s="194"/>
      <c r="S26" s="194"/>
      <c r="T26" s="195"/>
    </row>
    <row r="27" spans="1:113" s="43" customFormat="1" ht="18.75" x14ac:dyDescent="0.2">
      <c r="A27" s="199"/>
      <c r="B27" s="188"/>
      <c r="C27" s="188"/>
      <c r="D27" s="200"/>
      <c r="E27" s="201"/>
      <c r="F27" s="197"/>
      <c r="G27" s="199"/>
      <c r="H27" s="199"/>
      <c r="I27" s="199"/>
      <c r="J27" s="199"/>
      <c r="K27" s="199"/>
      <c r="L27" s="191"/>
      <c r="M27" s="199"/>
      <c r="N27" s="199"/>
      <c r="O27" s="199"/>
      <c r="P27" s="192"/>
      <c r="Q27" s="193"/>
      <c r="R27" s="194"/>
      <c r="S27" s="194"/>
      <c r="T27" s="195"/>
    </row>
    <row r="28" spans="1:113" s="43" customFormat="1" x14ac:dyDescent="0.25">
      <c r="B28" s="41" t="s">
        <v>103</v>
      </c>
      <c r="C28" s="41"/>
      <c r="D28" s="41"/>
      <c r="E28" s="41"/>
      <c r="F28" s="41"/>
      <c r="G28" s="41"/>
      <c r="H28" s="41"/>
      <c r="I28" s="41"/>
      <c r="J28" s="41"/>
      <c r="K28" s="41"/>
      <c r="L28" s="41"/>
      <c r="M28" s="41"/>
      <c r="N28" s="41"/>
      <c r="O28" s="41"/>
      <c r="P28" s="41"/>
      <c r="Q28" s="41"/>
      <c r="R28" s="41"/>
    </row>
    <row r="29" spans="1:113" x14ac:dyDescent="0.25">
      <c r="B29" s="444" t="s">
        <v>451</v>
      </c>
      <c r="C29" s="444"/>
      <c r="D29" s="444"/>
      <c r="E29" s="444"/>
      <c r="F29" s="444"/>
      <c r="G29" s="444"/>
      <c r="H29" s="444"/>
      <c r="I29" s="444"/>
      <c r="J29" s="444"/>
      <c r="K29" s="444"/>
      <c r="L29" s="444"/>
      <c r="M29" s="444"/>
      <c r="N29" s="444"/>
      <c r="O29" s="444"/>
      <c r="P29" s="444"/>
      <c r="Q29" s="444"/>
      <c r="R29" s="444"/>
    </row>
    <row r="30" spans="1:113" x14ac:dyDescent="0.25">
      <c r="B30" s="41"/>
      <c r="C30" s="41"/>
      <c r="D30" s="41"/>
      <c r="E30" s="41"/>
      <c r="F30" s="41"/>
      <c r="G30" s="41"/>
      <c r="H30" s="41"/>
      <c r="I30" s="41"/>
      <c r="J30" s="41"/>
      <c r="K30" s="41"/>
      <c r="L30" s="41"/>
      <c r="M30" s="41"/>
      <c r="N30" s="41"/>
      <c r="O30" s="41"/>
      <c r="P30" s="41"/>
      <c r="Q30" s="41"/>
      <c r="R30" s="41"/>
      <c r="S30" s="41"/>
      <c r="T30" s="41"/>
      <c r="U30" s="41"/>
      <c r="V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0" t="s">
        <v>414</v>
      </c>
      <c r="C31" s="40"/>
      <c r="D31" s="40"/>
      <c r="E31" s="40"/>
      <c r="F31" s="38"/>
      <c r="G31" s="38"/>
      <c r="H31" s="40"/>
      <c r="I31" s="40"/>
      <c r="J31" s="40"/>
      <c r="K31" s="40"/>
      <c r="L31" s="40"/>
      <c r="M31" s="40"/>
      <c r="N31" s="40"/>
      <c r="O31" s="40"/>
      <c r="P31" s="40"/>
      <c r="Q31" s="40"/>
      <c r="R31" s="40"/>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0" t="s">
        <v>102</v>
      </c>
      <c r="C32" s="40"/>
      <c r="D32" s="40"/>
      <c r="E32" s="40"/>
      <c r="F32" s="38"/>
      <c r="G32" s="38"/>
      <c r="H32" s="40"/>
      <c r="I32" s="40"/>
      <c r="J32" s="40"/>
      <c r="K32" s="40"/>
      <c r="L32" s="40"/>
      <c r="M32" s="40"/>
      <c r="N32" s="40"/>
      <c r="O32" s="40"/>
      <c r="P32" s="40"/>
      <c r="Q32" s="40"/>
      <c r="R32" s="40"/>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s="38" customFormat="1" x14ac:dyDescent="0.25">
      <c r="B33" s="40" t="s">
        <v>101</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s="38" customFormat="1" x14ac:dyDescent="0.25">
      <c r="B34" s="40" t="s">
        <v>100</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s="38" customFormat="1" x14ac:dyDescent="0.25">
      <c r="B35" s="40" t="s">
        <v>99</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s="38" customFormat="1" x14ac:dyDescent="0.25">
      <c r="B36" s="40" t="s">
        <v>98</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s="38" customFormat="1" x14ac:dyDescent="0.25">
      <c r="B37" s="40" t="s">
        <v>97</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s="38" customFormat="1" x14ac:dyDescent="0.25">
      <c r="B38" s="40" t="s">
        <v>96</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s="38" customFormat="1" x14ac:dyDescent="0.25">
      <c r="B39" s="40" t="s">
        <v>95</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s="38" customFormat="1" x14ac:dyDescent="0.25">
      <c r="B40" s="40" t="s">
        <v>94</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s="38" customFormat="1"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s="38" customFormat="1"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17"/>
  <sheetViews>
    <sheetView view="pageBreakPreview" topLeftCell="A19" zoomScale="70" zoomScaleSheetLayoutView="70" workbookViewId="0">
      <pane xSplit="3" ySplit="6" topLeftCell="H28" activePane="bottomRight" state="frozen"/>
      <selection activeCell="A19" sqref="A19"/>
      <selection pane="topRight" activeCell="D19" sqref="D19"/>
      <selection pane="bottomLeft" activeCell="A25" sqref="A25"/>
      <selection pane="bottomRight" activeCell="S44" sqref="S44"/>
    </sheetView>
  </sheetViews>
  <sheetFormatPr defaultColWidth="10.7109375" defaultRowHeight="15.75" x14ac:dyDescent="0.25"/>
  <cols>
    <col min="1" max="1" width="10.7109375" style="37"/>
    <col min="2" max="5" width="21.28515625" style="37" customWidth="1"/>
    <col min="6" max="6" width="8.7109375" style="37" customWidth="1"/>
    <col min="7" max="7" width="7.28515625" style="37" bestFit="1" customWidth="1"/>
    <col min="8" max="8" width="8.7109375" style="37" customWidth="1"/>
    <col min="9" max="9" width="7.28515625" style="37" bestFit="1" customWidth="1"/>
    <col min="10" max="10" width="20.140625" style="37" customWidth="1"/>
    <col min="11" max="11" width="14.7109375" style="37" customWidth="1"/>
    <col min="12" max="12" width="8.85546875" style="37" customWidth="1"/>
    <col min="13" max="13" width="15.85546875" style="37" customWidth="1"/>
    <col min="14" max="14" width="21.42578125" style="37" customWidth="1"/>
    <col min="15" max="15" width="9.28515625" style="37" customWidth="1"/>
    <col min="16" max="16" width="9.855468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15.28515625" style="37" customWidth="1"/>
    <col min="23" max="23" width="11.85546875" style="37" customWidth="1"/>
    <col min="24" max="24" width="26.140625" style="37" customWidth="1"/>
    <col min="25" max="25" width="16.7109375" style="37" customWidth="1"/>
    <col min="26" max="26" width="28.5703125" style="37" customWidth="1"/>
    <col min="27" max="27" width="24" style="37" customWidth="1"/>
    <col min="28" max="28" width="10.7109375" style="393"/>
    <col min="29"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8" ht="18.75" x14ac:dyDescent="0.25">
      <c r="AA1" s="32" t="s">
        <v>65</v>
      </c>
    </row>
    <row r="2" spans="1:28" s="11" customFormat="1" ht="18.75" x14ac:dyDescent="0.3">
      <c r="E2" s="17"/>
      <c r="Q2" s="15"/>
      <c r="R2" s="15"/>
      <c r="AA2" s="14" t="s">
        <v>7</v>
      </c>
      <c r="AB2" s="394"/>
    </row>
    <row r="3" spans="1:28" s="11" customFormat="1" ht="18.75" x14ac:dyDescent="0.3">
      <c r="E3" s="17"/>
      <c r="Q3" s="15"/>
      <c r="R3" s="15"/>
      <c r="AA3" s="14" t="s">
        <v>64</v>
      </c>
      <c r="AB3" s="394"/>
    </row>
    <row r="4" spans="1:28" s="11" customFormat="1" x14ac:dyDescent="0.2">
      <c r="E4" s="16"/>
      <c r="Q4" s="15"/>
      <c r="R4" s="15"/>
      <c r="AB4" s="394"/>
    </row>
    <row r="5" spans="1:28" s="11" customFormat="1" x14ac:dyDescent="0.2">
      <c r="A5" s="410" t="str">
        <f>'1. паспорт местоположение'!A5:C5</f>
        <v>Год раскрытия информации: 2023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394"/>
    </row>
    <row r="6" spans="1:28" s="11" customFormat="1" x14ac:dyDescent="0.2">
      <c r="A6" s="378"/>
      <c r="B6" s="378"/>
      <c r="C6" s="378"/>
      <c r="D6" s="378"/>
      <c r="E6" s="378"/>
      <c r="F6" s="378"/>
      <c r="G6" s="378"/>
      <c r="H6" s="378"/>
      <c r="I6" s="378"/>
      <c r="J6" s="378"/>
      <c r="K6" s="378"/>
      <c r="L6" s="378"/>
      <c r="M6" s="378"/>
      <c r="N6" s="378"/>
      <c r="O6" s="378"/>
      <c r="P6" s="378"/>
      <c r="Q6" s="378"/>
      <c r="R6" s="378"/>
      <c r="S6" s="378"/>
      <c r="T6" s="378"/>
      <c r="AB6" s="394"/>
    </row>
    <row r="7" spans="1:28" s="11" customFormat="1" ht="18.75" x14ac:dyDescent="0.2">
      <c r="E7" s="424" t="s">
        <v>6</v>
      </c>
      <c r="F7" s="424"/>
      <c r="G7" s="424"/>
      <c r="H7" s="424"/>
      <c r="I7" s="424"/>
      <c r="J7" s="424"/>
      <c r="K7" s="424"/>
      <c r="L7" s="424"/>
      <c r="M7" s="424"/>
      <c r="N7" s="424"/>
      <c r="O7" s="424"/>
      <c r="P7" s="424"/>
      <c r="Q7" s="424"/>
      <c r="R7" s="424"/>
      <c r="S7" s="424"/>
      <c r="T7" s="424"/>
      <c r="U7" s="424"/>
      <c r="V7" s="424"/>
      <c r="W7" s="424"/>
      <c r="X7" s="424"/>
      <c r="Y7" s="424"/>
      <c r="AB7" s="394"/>
    </row>
    <row r="8" spans="1:28" s="11" customFormat="1" ht="18.75" x14ac:dyDescent="0.2">
      <c r="E8" s="379"/>
      <c r="F8" s="379"/>
      <c r="G8" s="379"/>
      <c r="H8" s="379"/>
      <c r="I8" s="379"/>
      <c r="J8" s="379"/>
      <c r="K8" s="379"/>
      <c r="L8" s="379"/>
      <c r="M8" s="379"/>
      <c r="N8" s="379"/>
      <c r="O8" s="379"/>
      <c r="P8" s="379"/>
      <c r="Q8" s="379"/>
      <c r="R8" s="379"/>
      <c r="S8" s="87"/>
      <c r="T8" s="87"/>
      <c r="U8" s="87"/>
      <c r="V8" s="87"/>
      <c r="W8" s="87"/>
      <c r="AB8" s="394"/>
    </row>
    <row r="9" spans="1:28" s="11" customFormat="1" ht="15" x14ac:dyDescent="0.2">
      <c r="E9" s="447" t="str">
        <f>'1. паспорт местоположение'!A9</f>
        <v>Акционерное общество "Россети Янтарь"</v>
      </c>
      <c r="F9" s="447"/>
      <c r="G9" s="447"/>
      <c r="H9" s="447"/>
      <c r="I9" s="447"/>
      <c r="J9" s="447"/>
      <c r="K9" s="447"/>
      <c r="L9" s="447"/>
      <c r="M9" s="447"/>
      <c r="N9" s="447"/>
      <c r="O9" s="447"/>
      <c r="P9" s="447"/>
      <c r="Q9" s="447"/>
      <c r="R9" s="447"/>
      <c r="S9" s="447"/>
      <c r="T9" s="447"/>
      <c r="U9" s="447"/>
      <c r="V9" s="447"/>
      <c r="W9" s="447"/>
      <c r="X9" s="447"/>
      <c r="Y9" s="447"/>
      <c r="AB9" s="394"/>
    </row>
    <row r="10" spans="1:28" s="11" customFormat="1" x14ac:dyDescent="0.2">
      <c r="E10" s="420" t="s">
        <v>5</v>
      </c>
      <c r="F10" s="420"/>
      <c r="G10" s="420"/>
      <c r="H10" s="420"/>
      <c r="I10" s="420"/>
      <c r="J10" s="420"/>
      <c r="K10" s="420"/>
      <c r="L10" s="420"/>
      <c r="M10" s="420"/>
      <c r="N10" s="420"/>
      <c r="O10" s="420"/>
      <c r="P10" s="420"/>
      <c r="Q10" s="420"/>
      <c r="R10" s="420"/>
      <c r="S10" s="420"/>
      <c r="T10" s="420"/>
      <c r="U10" s="420"/>
      <c r="V10" s="420"/>
      <c r="W10" s="420"/>
      <c r="X10" s="420"/>
      <c r="Y10" s="420"/>
      <c r="AB10" s="394"/>
    </row>
    <row r="11" spans="1:28" s="11" customFormat="1" ht="18.75" x14ac:dyDescent="0.2">
      <c r="E11" s="379"/>
      <c r="F11" s="379"/>
      <c r="G11" s="379"/>
      <c r="H11" s="379"/>
      <c r="I11" s="379"/>
      <c r="J11" s="379"/>
      <c r="K11" s="379"/>
      <c r="L11" s="379"/>
      <c r="M11" s="379"/>
      <c r="N11" s="379"/>
      <c r="O11" s="379"/>
      <c r="P11" s="379"/>
      <c r="Q11" s="379"/>
      <c r="R11" s="379"/>
      <c r="S11" s="87"/>
      <c r="T11" s="87"/>
      <c r="U11" s="87"/>
      <c r="V11" s="87"/>
      <c r="W11" s="87"/>
      <c r="AB11" s="394"/>
    </row>
    <row r="12" spans="1:28" s="11" customFormat="1" ht="15" x14ac:dyDescent="0.2">
      <c r="E12" s="447" t="str">
        <f>'1. паспорт местоположение'!A12</f>
        <v>L_19-1049</v>
      </c>
      <c r="F12" s="447"/>
      <c r="G12" s="447"/>
      <c r="H12" s="447"/>
      <c r="I12" s="447"/>
      <c r="J12" s="447"/>
      <c r="K12" s="447"/>
      <c r="L12" s="447"/>
      <c r="M12" s="447"/>
      <c r="N12" s="447"/>
      <c r="O12" s="447"/>
      <c r="P12" s="447"/>
      <c r="Q12" s="447"/>
      <c r="R12" s="447"/>
      <c r="S12" s="447"/>
      <c r="T12" s="447"/>
      <c r="U12" s="447"/>
      <c r="V12" s="447"/>
      <c r="W12" s="447"/>
      <c r="X12" s="447"/>
      <c r="Y12" s="447"/>
      <c r="AB12" s="394"/>
    </row>
    <row r="13" spans="1:28" s="11" customFormat="1" x14ac:dyDescent="0.2">
      <c r="E13" s="420" t="s">
        <v>4</v>
      </c>
      <c r="F13" s="420"/>
      <c r="G13" s="420"/>
      <c r="H13" s="420"/>
      <c r="I13" s="420"/>
      <c r="J13" s="420"/>
      <c r="K13" s="420"/>
      <c r="L13" s="420"/>
      <c r="M13" s="420"/>
      <c r="N13" s="420"/>
      <c r="O13" s="420"/>
      <c r="P13" s="420"/>
      <c r="Q13" s="420"/>
      <c r="R13" s="420"/>
      <c r="S13" s="420"/>
      <c r="T13" s="420"/>
      <c r="U13" s="420"/>
      <c r="V13" s="420"/>
      <c r="W13" s="420"/>
      <c r="X13" s="420"/>
      <c r="Y13" s="420"/>
      <c r="AB13" s="394"/>
    </row>
    <row r="14" spans="1:28" s="8" customFormat="1" ht="18.75" x14ac:dyDescent="0.2">
      <c r="E14" s="380"/>
      <c r="F14" s="380"/>
      <c r="G14" s="380"/>
      <c r="H14" s="380"/>
      <c r="I14" s="380"/>
      <c r="J14" s="380"/>
      <c r="K14" s="380"/>
      <c r="L14" s="380"/>
      <c r="M14" s="380"/>
      <c r="N14" s="380"/>
      <c r="O14" s="380"/>
      <c r="P14" s="380"/>
      <c r="Q14" s="380"/>
      <c r="R14" s="380"/>
      <c r="S14" s="380"/>
      <c r="T14" s="380"/>
      <c r="U14" s="380"/>
      <c r="V14" s="380"/>
      <c r="W14" s="380"/>
      <c r="AB14" s="395"/>
    </row>
    <row r="15" spans="1:28" s="3" customFormat="1" ht="72" customHeight="1" x14ac:dyDescent="0.2">
      <c r="E15" s="446" t="str">
        <f>'1. паспорт местоположение'!A15</f>
        <v>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v>
      </c>
      <c r="F15" s="446"/>
      <c r="G15" s="446"/>
      <c r="H15" s="446"/>
      <c r="I15" s="446"/>
      <c r="J15" s="446"/>
      <c r="K15" s="446"/>
      <c r="L15" s="446"/>
      <c r="M15" s="446"/>
      <c r="N15" s="446"/>
      <c r="O15" s="446"/>
      <c r="P15" s="446"/>
      <c r="Q15" s="446"/>
      <c r="R15" s="446"/>
      <c r="S15" s="446"/>
      <c r="T15" s="446"/>
      <c r="U15" s="446"/>
      <c r="V15" s="446"/>
      <c r="W15" s="446"/>
      <c r="X15" s="446"/>
      <c r="Y15" s="446"/>
      <c r="AB15" s="396"/>
    </row>
    <row r="16" spans="1:28" s="3" customFormat="1" x14ac:dyDescent="0.2">
      <c r="E16" s="420" t="s">
        <v>3</v>
      </c>
      <c r="F16" s="420"/>
      <c r="G16" s="420"/>
      <c r="H16" s="420"/>
      <c r="I16" s="420"/>
      <c r="J16" s="420"/>
      <c r="K16" s="420"/>
      <c r="L16" s="420"/>
      <c r="M16" s="420"/>
      <c r="N16" s="420"/>
      <c r="O16" s="420"/>
      <c r="P16" s="420"/>
      <c r="Q16" s="420"/>
      <c r="R16" s="420"/>
      <c r="S16" s="420"/>
      <c r="T16" s="420"/>
      <c r="U16" s="420"/>
      <c r="V16" s="420"/>
      <c r="W16" s="420"/>
      <c r="X16" s="420"/>
      <c r="Y16" s="420"/>
      <c r="AB16" s="396"/>
    </row>
    <row r="17" spans="1:28" s="3" customFormat="1" ht="18.75" x14ac:dyDescent="0.2">
      <c r="E17" s="381"/>
      <c r="F17" s="381"/>
      <c r="G17" s="381"/>
      <c r="H17" s="381"/>
      <c r="I17" s="381"/>
      <c r="J17" s="381"/>
      <c r="K17" s="381"/>
      <c r="L17" s="381"/>
      <c r="M17" s="381"/>
      <c r="N17" s="381"/>
      <c r="O17" s="381"/>
      <c r="P17" s="381"/>
      <c r="Q17" s="381"/>
      <c r="R17" s="381"/>
      <c r="S17" s="381"/>
      <c r="T17" s="381"/>
      <c r="U17" s="381"/>
      <c r="V17" s="381"/>
      <c r="W17" s="381"/>
      <c r="AB17" s="396"/>
    </row>
    <row r="18" spans="1:28" s="3" customFormat="1" ht="18.75" x14ac:dyDescent="0.2">
      <c r="E18" s="433"/>
      <c r="F18" s="433"/>
      <c r="G18" s="433"/>
      <c r="H18" s="433"/>
      <c r="I18" s="433"/>
      <c r="J18" s="433"/>
      <c r="K18" s="433"/>
      <c r="L18" s="433"/>
      <c r="M18" s="433"/>
      <c r="N18" s="433"/>
      <c r="O18" s="433"/>
      <c r="P18" s="433"/>
      <c r="Q18" s="433"/>
      <c r="R18" s="433"/>
      <c r="S18" s="433"/>
      <c r="T18" s="433"/>
      <c r="U18" s="433"/>
      <c r="V18" s="433"/>
      <c r="W18" s="433"/>
      <c r="X18" s="433"/>
      <c r="Y18" s="433"/>
      <c r="AB18" s="396"/>
    </row>
    <row r="19" spans="1:28" ht="18.75" x14ac:dyDescent="0.25">
      <c r="A19" s="433" t="s">
        <v>418</v>
      </c>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row>
    <row r="20" spans="1:28" s="44" customFormat="1" x14ac:dyDescent="0.25">
      <c r="AB20" s="397"/>
    </row>
    <row r="21" spans="1:28" ht="15.75" customHeight="1" x14ac:dyDescent="0.25">
      <c r="A21" s="448" t="s">
        <v>2</v>
      </c>
      <c r="B21" s="450" t="s">
        <v>425</v>
      </c>
      <c r="C21" s="451"/>
      <c r="D21" s="450" t="s">
        <v>427</v>
      </c>
      <c r="E21" s="451"/>
      <c r="F21" s="430" t="s">
        <v>87</v>
      </c>
      <c r="G21" s="432"/>
      <c r="H21" s="432"/>
      <c r="I21" s="431"/>
      <c r="J21" s="448" t="s">
        <v>428</v>
      </c>
      <c r="K21" s="450" t="s">
        <v>429</v>
      </c>
      <c r="L21" s="451"/>
      <c r="M21" s="450" t="s">
        <v>430</v>
      </c>
      <c r="N21" s="451"/>
      <c r="O21" s="450" t="s">
        <v>417</v>
      </c>
      <c r="P21" s="451"/>
      <c r="Q21" s="450" t="s">
        <v>120</v>
      </c>
      <c r="R21" s="451"/>
      <c r="S21" s="448" t="s">
        <v>119</v>
      </c>
      <c r="T21" s="448" t="s">
        <v>431</v>
      </c>
      <c r="U21" s="448" t="s">
        <v>426</v>
      </c>
      <c r="V21" s="450" t="s">
        <v>118</v>
      </c>
      <c r="W21" s="451"/>
      <c r="X21" s="430" t="s">
        <v>110</v>
      </c>
      <c r="Y21" s="431"/>
      <c r="Z21" s="430" t="s">
        <v>109</v>
      </c>
      <c r="AA21" s="431"/>
    </row>
    <row r="22" spans="1:28" ht="141.75" customHeight="1" x14ac:dyDescent="0.25">
      <c r="A22" s="449"/>
      <c r="B22" s="452"/>
      <c r="C22" s="453"/>
      <c r="D22" s="452"/>
      <c r="E22" s="453"/>
      <c r="F22" s="430" t="s">
        <v>117</v>
      </c>
      <c r="G22" s="431"/>
      <c r="H22" s="430" t="s">
        <v>116</v>
      </c>
      <c r="I22" s="431"/>
      <c r="J22" s="449"/>
      <c r="K22" s="452"/>
      <c r="L22" s="453"/>
      <c r="M22" s="452"/>
      <c r="N22" s="453"/>
      <c r="O22" s="452"/>
      <c r="P22" s="453"/>
      <c r="Q22" s="452"/>
      <c r="R22" s="453"/>
      <c r="S22" s="449"/>
      <c r="T22" s="449"/>
      <c r="U22" s="449"/>
      <c r="V22" s="452"/>
      <c r="W22" s="453"/>
      <c r="X22" s="182" t="s">
        <v>108</v>
      </c>
      <c r="Y22" s="182" t="s">
        <v>415</v>
      </c>
      <c r="Z22" s="182" t="s">
        <v>107</v>
      </c>
      <c r="AA22" s="182" t="s">
        <v>106</v>
      </c>
      <c r="AB22" s="399" t="s">
        <v>733</v>
      </c>
    </row>
    <row r="23" spans="1:28" x14ac:dyDescent="0.25">
      <c r="A23" s="382"/>
      <c r="B23" s="384" t="s">
        <v>104</v>
      </c>
      <c r="C23" s="384" t="s">
        <v>105</v>
      </c>
      <c r="D23" s="383" t="s">
        <v>104</v>
      </c>
      <c r="E23" s="384" t="s">
        <v>105</v>
      </c>
      <c r="F23" s="384" t="s">
        <v>104</v>
      </c>
      <c r="G23" s="384" t="s">
        <v>105</v>
      </c>
      <c r="H23" s="384" t="s">
        <v>104</v>
      </c>
      <c r="I23" s="384" t="s">
        <v>105</v>
      </c>
      <c r="J23" s="384" t="s">
        <v>104</v>
      </c>
      <c r="K23" s="384" t="s">
        <v>104</v>
      </c>
      <c r="L23" s="384" t="s">
        <v>105</v>
      </c>
      <c r="M23" s="384" t="s">
        <v>104</v>
      </c>
      <c r="N23" s="384" t="s">
        <v>105</v>
      </c>
      <c r="O23" s="384" t="s">
        <v>104</v>
      </c>
      <c r="P23" s="384" t="s">
        <v>105</v>
      </c>
      <c r="Q23" s="384" t="s">
        <v>104</v>
      </c>
      <c r="R23" s="384" t="s">
        <v>105</v>
      </c>
      <c r="S23" s="384" t="s">
        <v>104</v>
      </c>
      <c r="T23" s="384" t="s">
        <v>104</v>
      </c>
      <c r="U23" s="384" t="s">
        <v>104</v>
      </c>
      <c r="V23" s="384" t="s">
        <v>104</v>
      </c>
      <c r="W23" s="384" t="s">
        <v>105</v>
      </c>
      <c r="X23" s="384" t="s">
        <v>104</v>
      </c>
      <c r="Y23" s="384" t="s">
        <v>104</v>
      </c>
      <c r="Z23" s="384" t="s">
        <v>104</v>
      </c>
      <c r="AA23" s="384" t="s">
        <v>104</v>
      </c>
    </row>
    <row r="24" spans="1:28" x14ac:dyDescent="0.25">
      <c r="A24" s="202">
        <v>1</v>
      </c>
      <c r="B24" s="202">
        <v>2</v>
      </c>
      <c r="C24" s="202">
        <v>3</v>
      </c>
      <c r="D24" s="202">
        <v>4</v>
      </c>
      <c r="E24" s="202">
        <v>5</v>
      </c>
      <c r="F24" s="202">
        <v>6</v>
      </c>
      <c r="G24" s="202">
        <v>7</v>
      </c>
      <c r="H24" s="202">
        <v>8</v>
      </c>
      <c r="I24" s="202">
        <v>9</v>
      </c>
      <c r="J24" s="202">
        <v>10</v>
      </c>
      <c r="K24" s="202">
        <v>11</v>
      </c>
      <c r="L24" s="202">
        <v>12</v>
      </c>
      <c r="M24" s="202">
        <v>13</v>
      </c>
      <c r="N24" s="202">
        <v>14</v>
      </c>
      <c r="O24" s="202">
        <v>15</v>
      </c>
      <c r="P24" s="203">
        <v>16</v>
      </c>
      <c r="Q24" s="203">
        <v>19</v>
      </c>
      <c r="R24" s="203">
        <v>20</v>
      </c>
      <c r="S24" s="204">
        <v>21</v>
      </c>
      <c r="T24" s="202">
        <v>22</v>
      </c>
      <c r="U24" s="202">
        <v>23</v>
      </c>
      <c r="V24" s="202">
        <v>24</v>
      </c>
      <c r="W24" s="202">
        <v>25</v>
      </c>
      <c r="X24" s="202">
        <v>26</v>
      </c>
      <c r="Y24" s="202">
        <v>27</v>
      </c>
      <c r="Z24" s="202">
        <v>28</v>
      </c>
      <c r="AA24" s="202">
        <v>29</v>
      </c>
    </row>
    <row r="25" spans="1:28" s="139" customFormat="1" ht="25.5" x14ac:dyDescent="0.25">
      <c r="A25" s="385">
        <v>1</v>
      </c>
      <c r="B25" s="195" t="s">
        <v>488</v>
      </c>
      <c r="C25" s="195" t="s">
        <v>488</v>
      </c>
      <c r="D25" s="195" t="s">
        <v>488</v>
      </c>
      <c r="E25" s="195" t="s">
        <v>488</v>
      </c>
      <c r="F25" s="205">
        <v>6</v>
      </c>
      <c r="G25" s="205">
        <v>10</v>
      </c>
      <c r="H25" s="205">
        <v>6</v>
      </c>
      <c r="I25" s="205">
        <v>6</v>
      </c>
      <c r="J25" s="190">
        <v>1952</v>
      </c>
      <c r="K25" s="205">
        <v>1</v>
      </c>
      <c r="L25" s="205">
        <v>1</v>
      </c>
      <c r="M25" s="190" t="s">
        <v>489</v>
      </c>
      <c r="N25" s="205" t="s">
        <v>480</v>
      </c>
      <c r="O25" s="205" t="s">
        <v>481</v>
      </c>
      <c r="P25" s="205" t="s">
        <v>481</v>
      </c>
      <c r="Q25" s="206">
        <v>1.859</v>
      </c>
      <c r="R25" s="400">
        <v>1.84</v>
      </c>
      <c r="S25" s="386" t="s">
        <v>300</v>
      </c>
      <c r="T25" s="385" t="s">
        <v>300</v>
      </c>
      <c r="U25" s="385" t="s">
        <v>300</v>
      </c>
      <c r="V25" s="205" t="s">
        <v>482</v>
      </c>
      <c r="W25" s="205" t="s">
        <v>482</v>
      </c>
      <c r="X25" s="387" t="s">
        <v>487</v>
      </c>
      <c r="Y25" s="387" t="s">
        <v>483</v>
      </c>
      <c r="Z25" s="387" t="s">
        <v>484</v>
      </c>
      <c r="AA25" s="387" t="s">
        <v>485</v>
      </c>
      <c r="AB25" s="139">
        <v>41</v>
      </c>
    </row>
    <row r="26" spans="1:28" s="388" customFormat="1" ht="25.5" x14ac:dyDescent="0.25">
      <c r="A26" s="385">
        <v>2</v>
      </c>
      <c r="B26" s="207" t="s">
        <v>503</v>
      </c>
      <c r="C26" s="207" t="s">
        <v>503</v>
      </c>
      <c r="D26" s="207" t="s">
        <v>503</v>
      </c>
      <c r="E26" s="207" t="s">
        <v>503</v>
      </c>
      <c r="F26" s="205">
        <v>6</v>
      </c>
      <c r="G26" s="205">
        <v>10</v>
      </c>
      <c r="H26" s="205">
        <v>6</v>
      </c>
      <c r="I26" s="205">
        <v>6</v>
      </c>
      <c r="J26" s="190">
        <v>1945</v>
      </c>
      <c r="K26" s="205">
        <v>1</v>
      </c>
      <c r="L26" s="205">
        <v>1</v>
      </c>
      <c r="M26" s="190" t="s">
        <v>495</v>
      </c>
      <c r="N26" s="205" t="s">
        <v>496</v>
      </c>
      <c r="O26" s="205" t="s">
        <v>481</v>
      </c>
      <c r="P26" s="205" t="s">
        <v>481</v>
      </c>
      <c r="Q26" s="206">
        <v>0.38</v>
      </c>
      <c r="R26" s="400">
        <v>0.35599999999999998</v>
      </c>
      <c r="S26" s="386" t="s">
        <v>300</v>
      </c>
      <c r="T26" s="385" t="s">
        <v>300</v>
      </c>
      <c r="U26" s="385" t="s">
        <v>300</v>
      </c>
      <c r="V26" s="205" t="s">
        <v>482</v>
      </c>
      <c r="W26" s="205" t="s">
        <v>482</v>
      </c>
      <c r="X26" s="387" t="s">
        <v>497</v>
      </c>
      <c r="Y26" s="387" t="s">
        <v>483</v>
      </c>
      <c r="Z26" s="387" t="s">
        <v>484</v>
      </c>
      <c r="AA26" s="387" t="s">
        <v>485</v>
      </c>
      <c r="AB26" s="398">
        <v>46</v>
      </c>
    </row>
    <row r="27" spans="1:28" s="388" customFormat="1" ht="25.5" x14ac:dyDescent="0.25">
      <c r="A27" s="385">
        <v>3</v>
      </c>
      <c r="B27" s="207" t="s">
        <v>504</v>
      </c>
      <c r="C27" s="207" t="s">
        <v>504</v>
      </c>
      <c r="D27" s="207" t="s">
        <v>504</v>
      </c>
      <c r="E27" s="207" t="s">
        <v>504</v>
      </c>
      <c r="F27" s="205">
        <v>6</v>
      </c>
      <c r="G27" s="205">
        <v>10</v>
      </c>
      <c r="H27" s="205">
        <v>6</v>
      </c>
      <c r="I27" s="205">
        <v>6</v>
      </c>
      <c r="J27" s="190">
        <v>1945</v>
      </c>
      <c r="K27" s="205">
        <v>1</v>
      </c>
      <c r="L27" s="205">
        <v>1</v>
      </c>
      <c r="M27" s="190" t="s">
        <v>495</v>
      </c>
      <c r="N27" s="205" t="s">
        <v>496</v>
      </c>
      <c r="O27" s="205" t="s">
        <v>481</v>
      </c>
      <c r="P27" s="205" t="s">
        <v>481</v>
      </c>
      <c r="Q27" s="206">
        <v>0.14499999999999999</v>
      </c>
      <c r="R27" s="400">
        <v>0.15</v>
      </c>
      <c r="S27" s="386" t="s">
        <v>300</v>
      </c>
      <c r="T27" s="385" t="s">
        <v>300</v>
      </c>
      <c r="U27" s="385" t="s">
        <v>300</v>
      </c>
      <c r="V27" s="205" t="s">
        <v>482</v>
      </c>
      <c r="W27" s="205" t="s">
        <v>482</v>
      </c>
      <c r="X27" s="387" t="s">
        <v>497</v>
      </c>
      <c r="Y27" s="387" t="s">
        <v>483</v>
      </c>
      <c r="Z27" s="387" t="s">
        <v>484</v>
      </c>
      <c r="AA27" s="387" t="s">
        <v>485</v>
      </c>
      <c r="AB27" s="398">
        <v>47</v>
      </c>
    </row>
    <row r="28" spans="1:28" s="388" customFormat="1" ht="25.5" x14ac:dyDescent="0.25">
      <c r="A28" s="385">
        <v>4</v>
      </c>
      <c r="B28" s="207" t="s">
        <v>524</v>
      </c>
      <c r="C28" s="207" t="s">
        <v>524</v>
      </c>
      <c r="D28" s="207" t="s">
        <v>524</v>
      </c>
      <c r="E28" s="207" t="s">
        <v>524</v>
      </c>
      <c r="F28" s="205">
        <v>6</v>
      </c>
      <c r="G28" s="205">
        <v>10</v>
      </c>
      <c r="H28" s="205">
        <v>6</v>
      </c>
      <c r="I28" s="205">
        <v>6</v>
      </c>
      <c r="J28" s="190">
        <v>1956</v>
      </c>
      <c r="K28" s="205">
        <v>1</v>
      </c>
      <c r="L28" s="205">
        <v>1</v>
      </c>
      <c r="M28" s="190" t="s">
        <v>506</v>
      </c>
      <c r="N28" s="205" t="s">
        <v>496</v>
      </c>
      <c r="O28" s="205" t="s">
        <v>481</v>
      </c>
      <c r="P28" s="205" t="s">
        <v>481</v>
      </c>
      <c r="Q28" s="206">
        <v>0.93200000000000005</v>
      </c>
      <c r="R28" s="400">
        <v>1.095</v>
      </c>
      <c r="S28" s="386" t="s">
        <v>300</v>
      </c>
      <c r="T28" s="385" t="s">
        <v>300</v>
      </c>
      <c r="U28" s="385" t="s">
        <v>300</v>
      </c>
      <c r="V28" s="205" t="s">
        <v>482</v>
      </c>
      <c r="W28" s="205" t="s">
        <v>482</v>
      </c>
      <c r="X28" s="387" t="s">
        <v>491</v>
      </c>
      <c r="Y28" s="387" t="s">
        <v>483</v>
      </c>
      <c r="Z28" s="387" t="s">
        <v>484</v>
      </c>
      <c r="AA28" s="387" t="s">
        <v>485</v>
      </c>
      <c r="AB28" s="398">
        <v>40</v>
      </c>
    </row>
    <row r="29" spans="1:28" s="388" customFormat="1" ht="25.5" x14ac:dyDescent="0.25">
      <c r="A29" s="385">
        <v>5</v>
      </c>
      <c r="B29" s="207" t="s">
        <v>528</v>
      </c>
      <c r="C29" s="207" t="s">
        <v>528</v>
      </c>
      <c r="D29" s="207" t="s">
        <v>528</v>
      </c>
      <c r="E29" s="207" t="s">
        <v>528</v>
      </c>
      <c r="F29" s="205">
        <v>6</v>
      </c>
      <c r="G29" s="205">
        <v>10</v>
      </c>
      <c r="H29" s="205">
        <v>6</v>
      </c>
      <c r="I29" s="205">
        <v>6</v>
      </c>
      <c r="J29" s="190">
        <v>1945</v>
      </c>
      <c r="K29" s="205">
        <v>1</v>
      </c>
      <c r="L29" s="205">
        <v>1</v>
      </c>
      <c r="M29" s="190" t="s">
        <v>509</v>
      </c>
      <c r="N29" s="205" t="s">
        <v>496</v>
      </c>
      <c r="O29" s="205" t="s">
        <v>481</v>
      </c>
      <c r="P29" s="205" t="s">
        <v>481</v>
      </c>
      <c r="Q29" s="206">
        <v>0.3</v>
      </c>
      <c r="R29" s="206">
        <v>0.32500000000000001</v>
      </c>
      <c r="S29" s="386" t="s">
        <v>300</v>
      </c>
      <c r="T29" s="385" t="s">
        <v>300</v>
      </c>
      <c r="U29" s="385" t="s">
        <v>300</v>
      </c>
      <c r="V29" s="205" t="s">
        <v>482</v>
      </c>
      <c r="W29" s="205" t="s">
        <v>482</v>
      </c>
      <c r="X29" s="387" t="s">
        <v>491</v>
      </c>
      <c r="Y29" s="387" t="s">
        <v>483</v>
      </c>
      <c r="Z29" s="387" t="s">
        <v>484</v>
      </c>
      <c r="AA29" s="387" t="s">
        <v>485</v>
      </c>
      <c r="AB29" s="398"/>
    </row>
    <row r="30" spans="1:28" s="388" customFormat="1" ht="25.5" x14ac:dyDescent="0.25">
      <c r="A30" s="385">
        <v>6</v>
      </c>
      <c r="B30" s="207" t="s">
        <v>529</v>
      </c>
      <c r="C30" s="207" t="s">
        <v>529</v>
      </c>
      <c r="D30" s="207" t="s">
        <v>529</v>
      </c>
      <c r="E30" s="207" t="s">
        <v>529</v>
      </c>
      <c r="F30" s="205">
        <v>6</v>
      </c>
      <c r="G30" s="205">
        <v>10</v>
      </c>
      <c r="H30" s="205">
        <v>6</v>
      </c>
      <c r="I30" s="205">
        <v>6</v>
      </c>
      <c r="J30" s="190">
        <v>1945</v>
      </c>
      <c r="K30" s="205">
        <v>1</v>
      </c>
      <c r="L30" s="205">
        <v>1</v>
      </c>
      <c r="M30" s="190" t="s">
        <v>512</v>
      </c>
      <c r="N30" s="205" t="s">
        <v>496</v>
      </c>
      <c r="O30" s="205" t="s">
        <v>481</v>
      </c>
      <c r="P30" s="205" t="s">
        <v>481</v>
      </c>
      <c r="Q30" s="206">
        <v>0.15</v>
      </c>
      <c r="R30" s="206">
        <v>0.152</v>
      </c>
      <c r="S30" s="386" t="s">
        <v>300</v>
      </c>
      <c r="T30" s="385" t="s">
        <v>300</v>
      </c>
      <c r="U30" s="385" t="s">
        <v>300</v>
      </c>
      <c r="V30" s="205" t="s">
        <v>482</v>
      </c>
      <c r="W30" s="205" t="s">
        <v>482</v>
      </c>
      <c r="X30" s="387" t="s">
        <v>491</v>
      </c>
      <c r="Y30" s="387" t="s">
        <v>483</v>
      </c>
      <c r="Z30" s="387" t="s">
        <v>484</v>
      </c>
      <c r="AA30" s="387" t="s">
        <v>485</v>
      </c>
      <c r="AB30" s="398"/>
    </row>
    <row r="31" spans="1:28" s="388" customFormat="1" ht="25.5" x14ac:dyDescent="0.25">
      <c r="A31" s="385">
        <v>7</v>
      </c>
      <c r="B31" s="195" t="s">
        <v>551</v>
      </c>
      <c r="C31" s="195" t="s">
        <v>551</v>
      </c>
      <c r="D31" s="195" t="s">
        <v>551</v>
      </c>
      <c r="E31" s="195" t="s">
        <v>551</v>
      </c>
      <c r="F31" s="205">
        <v>10</v>
      </c>
      <c r="G31" s="205">
        <v>10</v>
      </c>
      <c r="H31" s="205">
        <v>10</v>
      </c>
      <c r="I31" s="205">
        <v>10</v>
      </c>
      <c r="J31" s="190">
        <v>1945</v>
      </c>
      <c r="K31" s="205">
        <v>1</v>
      </c>
      <c r="L31" s="205">
        <v>1</v>
      </c>
      <c r="M31" s="208" t="s">
        <v>512</v>
      </c>
      <c r="N31" s="205" t="s">
        <v>496</v>
      </c>
      <c r="O31" s="205" t="s">
        <v>481</v>
      </c>
      <c r="P31" s="205" t="s">
        <v>481</v>
      </c>
      <c r="Q31" s="206">
        <v>0.755</v>
      </c>
      <c r="R31" s="400">
        <v>0.69399999999999995</v>
      </c>
      <c r="S31" s="386" t="s">
        <v>300</v>
      </c>
      <c r="T31" s="385" t="s">
        <v>300</v>
      </c>
      <c r="U31" s="385" t="s">
        <v>300</v>
      </c>
      <c r="V31" s="205" t="s">
        <v>482</v>
      </c>
      <c r="W31" s="205" t="s">
        <v>482</v>
      </c>
      <c r="X31" s="387" t="s">
        <v>497</v>
      </c>
      <c r="Y31" s="387" t="s">
        <v>483</v>
      </c>
      <c r="Z31" s="387" t="s">
        <v>484</v>
      </c>
      <c r="AA31" s="387" t="s">
        <v>485</v>
      </c>
      <c r="AB31" s="398">
        <v>42</v>
      </c>
    </row>
    <row r="32" spans="1:28" s="388" customFormat="1" ht="31.5" x14ac:dyDescent="0.25">
      <c r="A32" s="385">
        <v>8</v>
      </c>
      <c r="B32" s="196" t="s">
        <v>580</v>
      </c>
      <c r="C32" s="196" t="s">
        <v>581</v>
      </c>
      <c r="D32" s="196" t="s">
        <v>580</v>
      </c>
      <c r="E32" s="196" t="s">
        <v>581</v>
      </c>
      <c r="F32" s="387">
        <v>6</v>
      </c>
      <c r="G32" s="387">
        <v>10</v>
      </c>
      <c r="H32" s="387">
        <v>6</v>
      </c>
      <c r="I32" s="387">
        <v>6</v>
      </c>
      <c r="J32" s="209">
        <v>1982</v>
      </c>
      <c r="K32" s="387">
        <v>1</v>
      </c>
      <c r="L32" s="205">
        <v>1</v>
      </c>
      <c r="M32" s="209" t="s">
        <v>582</v>
      </c>
      <c r="N32" s="387" t="s">
        <v>480</v>
      </c>
      <c r="O32" s="205" t="s">
        <v>470</v>
      </c>
      <c r="P32" s="205" t="s">
        <v>481</v>
      </c>
      <c r="Q32" s="206">
        <v>1.6</v>
      </c>
      <c r="R32" s="400">
        <v>2.3679999999999999</v>
      </c>
      <c r="S32" s="386" t="s">
        <v>300</v>
      </c>
      <c r="T32" s="389">
        <v>41153</v>
      </c>
      <c r="U32" s="390">
        <v>2</v>
      </c>
      <c r="V32" s="390" t="s">
        <v>583</v>
      </c>
      <c r="W32" s="205" t="s">
        <v>482</v>
      </c>
      <c r="X32" s="387" t="s">
        <v>497</v>
      </c>
      <c r="Y32" s="387" t="s">
        <v>483</v>
      </c>
      <c r="Z32" s="387" t="s">
        <v>484</v>
      </c>
      <c r="AA32" s="387" t="s">
        <v>485</v>
      </c>
      <c r="AB32" s="398">
        <v>48</v>
      </c>
    </row>
    <row r="33" spans="1:28" s="388" customFormat="1" ht="31.5" x14ac:dyDescent="0.25">
      <c r="A33" s="385">
        <v>9</v>
      </c>
      <c r="B33" s="196" t="s">
        <v>584</v>
      </c>
      <c r="C33" s="196" t="s">
        <v>585</v>
      </c>
      <c r="D33" s="196" t="s">
        <v>584</v>
      </c>
      <c r="E33" s="196" t="s">
        <v>585</v>
      </c>
      <c r="F33" s="387">
        <v>6</v>
      </c>
      <c r="G33" s="387">
        <v>10</v>
      </c>
      <c r="H33" s="387">
        <v>6</v>
      </c>
      <c r="I33" s="387">
        <v>6</v>
      </c>
      <c r="J33" s="209">
        <v>1971</v>
      </c>
      <c r="K33" s="387">
        <v>1</v>
      </c>
      <c r="L33" s="205">
        <v>1</v>
      </c>
      <c r="M33" s="209" t="s">
        <v>586</v>
      </c>
      <c r="N33" s="387" t="s">
        <v>480</v>
      </c>
      <c r="O33" s="205" t="s">
        <v>470</v>
      </c>
      <c r="P33" s="205" t="s">
        <v>481</v>
      </c>
      <c r="Q33" s="206">
        <v>1.52</v>
      </c>
      <c r="R33" s="400">
        <v>2.3820000000000001</v>
      </c>
      <c r="S33" s="386" t="s">
        <v>300</v>
      </c>
      <c r="T33" s="389">
        <v>41122</v>
      </c>
      <c r="U33" s="390">
        <v>2</v>
      </c>
      <c r="V33" s="390" t="s">
        <v>583</v>
      </c>
      <c r="W33" s="205" t="s">
        <v>482</v>
      </c>
      <c r="X33" s="387" t="s">
        <v>497</v>
      </c>
      <c r="Y33" s="387" t="s">
        <v>483</v>
      </c>
      <c r="Z33" s="387" t="s">
        <v>484</v>
      </c>
      <c r="AA33" s="387" t="s">
        <v>485</v>
      </c>
      <c r="AB33" s="398">
        <v>49</v>
      </c>
    </row>
    <row r="34" spans="1:28" s="388" customFormat="1" ht="51" x14ac:dyDescent="0.25">
      <c r="A34" s="385">
        <v>10</v>
      </c>
      <c r="B34" s="196" t="s">
        <v>587</v>
      </c>
      <c r="C34" s="196" t="s">
        <v>588</v>
      </c>
      <c r="D34" s="196" t="s">
        <v>587</v>
      </c>
      <c r="E34" s="196" t="s">
        <v>588</v>
      </c>
      <c r="F34" s="387">
        <v>10</v>
      </c>
      <c r="G34" s="387">
        <v>10</v>
      </c>
      <c r="H34" s="387">
        <v>10</v>
      </c>
      <c r="I34" s="387">
        <v>10</v>
      </c>
      <c r="J34" s="209">
        <v>1984</v>
      </c>
      <c r="K34" s="387" t="s">
        <v>589</v>
      </c>
      <c r="L34" s="205">
        <v>1</v>
      </c>
      <c r="M34" s="209" t="s">
        <v>590</v>
      </c>
      <c r="N34" s="387" t="s">
        <v>480</v>
      </c>
      <c r="O34" s="205" t="s">
        <v>470</v>
      </c>
      <c r="P34" s="205" t="s">
        <v>481</v>
      </c>
      <c r="Q34" s="206">
        <v>1.03</v>
      </c>
      <c r="R34" s="400">
        <v>0.94099999999999995</v>
      </c>
      <c r="S34" s="391">
        <v>2018</v>
      </c>
      <c r="T34" s="389">
        <v>41456</v>
      </c>
      <c r="U34" s="390">
        <v>2</v>
      </c>
      <c r="V34" s="390" t="s">
        <v>583</v>
      </c>
      <c r="W34" s="205" t="s">
        <v>482</v>
      </c>
      <c r="X34" s="387" t="s">
        <v>522</v>
      </c>
      <c r="Y34" s="387" t="s">
        <v>483</v>
      </c>
      <c r="Z34" s="387" t="s">
        <v>484</v>
      </c>
      <c r="AA34" s="387" t="s">
        <v>485</v>
      </c>
      <c r="AB34" s="398">
        <v>44</v>
      </c>
    </row>
    <row r="35" spans="1:28" s="388" customFormat="1" ht="51" x14ac:dyDescent="0.25">
      <c r="A35" s="385">
        <v>11</v>
      </c>
      <c r="B35" s="196" t="s">
        <v>591</v>
      </c>
      <c r="C35" s="196" t="s">
        <v>592</v>
      </c>
      <c r="D35" s="196" t="s">
        <v>591</v>
      </c>
      <c r="E35" s="196" t="s">
        <v>592</v>
      </c>
      <c r="F35" s="387">
        <v>10</v>
      </c>
      <c r="G35" s="387">
        <v>10</v>
      </c>
      <c r="H35" s="387">
        <v>10</v>
      </c>
      <c r="I35" s="387">
        <v>10</v>
      </c>
      <c r="J35" s="209">
        <v>1984</v>
      </c>
      <c r="K35" s="387" t="s">
        <v>593</v>
      </c>
      <c r="L35" s="205">
        <v>1</v>
      </c>
      <c r="M35" s="209" t="s">
        <v>590</v>
      </c>
      <c r="N35" s="387" t="s">
        <v>480</v>
      </c>
      <c r="O35" s="205" t="s">
        <v>470</v>
      </c>
      <c r="P35" s="205" t="s">
        <v>481</v>
      </c>
      <c r="Q35" s="206">
        <v>1.03</v>
      </c>
      <c r="R35" s="400">
        <v>0.93500000000000005</v>
      </c>
      <c r="S35" s="391">
        <v>2018</v>
      </c>
      <c r="T35" s="389">
        <v>41456</v>
      </c>
      <c r="U35" s="390">
        <v>2</v>
      </c>
      <c r="V35" s="390" t="s">
        <v>583</v>
      </c>
      <c r="W35" s="205" t="s">
        <v>482</v>
      </c>
      <c r="X35" s="387" t="s">
        <v>522</v>
      </c>
      <c r="Y35" s="387" t="s">
        <v>483</v>
      </c>
      <c r="Z35" s="387" t="s">
        <v>484</v>
      </c>
      <c r="AA35" s="387" t="s">
        <v>485</v>
      </c>
      <c r="AB35" s="398">
        <v>45</v>
      </c>
    </row>
    <row r="36" spans="1:28" s="388" customFormat="1" ht="25.5" x14ac:dyDescent="0.25">
      <c r="A36" s="385">
        <v>12</v>
      </c>
      <c r="B36" s="196" t="s">
        <v>594</v>
      </c>
      <c r="C36" s="196" t="s">
        <v>595</v>
      </c>
      <c r="D36" s="196" t="s">
        <v>594</v>
      </c>
      <c r="E36" s="196" t="s">
        <v>595</v>
      </c>
      <c r="F36" s="387">
        <v>10</v>
      </c>
      <c r="G36" s="387">
        <v>10</v>
      </c>
      <c r="H36" s="387">
        <v>10</v>
      </c>
      <c r="I36" s="387">
        <v>10</v>
      </c>
      <c r="J36" s="209">
        <v>1990</v>
      </c>
      <c r="K36" s="205">
        <v>1</v>
      </c>
      <c r="L36" s="205">
        <v>1</v>
      </c>
      <c r="M36" s="209" t="s">
        <v>596</v>
      </c>
      <c r="N36" s="387" t="s">
        <v>496</v>
      </c>
      <c r="O36" s="205" t="s">
        <v>470</v>
      </c>
      <c r="P36" s="205" t="s">
        <v>481</v>
      </c>
      <c r="Q36" s="206">
        <v>0.19</v>
      </c>
      <c r="R36" s="206">
        <v>0.23499999999999999</v>
      </c>
      <c r="S36" s="391" t="s">
        <v>300</v>
      </c>
      <c r="T36" s="389">
        <v>41821</v>
      </c>
      <c r="U36" s="390">
        <v>1</v>
      </c>
      <c r="V36" s="390" t="s">
        <v>583</v>
      </c>
      <c r="W36" s="205" t="s">
        <v>482</v>
      </c>
      <c r="X36" s="387" t="s">
        <v>522</v>
      </c>
      <c r="Y36" s="387" t="s">
        <v>483</v>
      </c>
      <c r="Z36" s="387" t="s">
        <v>484</v>
      </c>
      <c r="AA36" s="387" t="s">
        <v>485</v>
      </c>
      <c r="AB36" s="398"/>
    </row>
    <row r="37" spans="1:28" s="388" customFormat="1" ht="25.5" x14ac:dyDescent="0.25">
      <c r="A37" s="385">
        <v>13</v>
      </c>
      <c r="B37" s="196" t="s">
        <v>597</v>
      </c>
      <c r="C37" s="196" t="s">
        <v>598</v>
      </c>
      <c r="D37" s="196" t="s">
        <v>597</v>
      </c>
      <c r="E37" s="196" t="s">
        <v>598</v>
      </c>
      <c r="F37" s="387">
        <v>10</v>
      </c>
      <c r="G37" s="387">
        <v>10</v>
      </c>
      <c r="H37" s="387">
        <v>10</v>
      </c>
      <c r="I37" s="387">
        <v>10</v>
      </c>
      <c r="J37" s="209">
        <v>1990</v>
      </c>
      <c r="K37" s="205">
        <v>1</v>
      </c>
      <c r="L37" s="205">
        <v>1</v>
      </c>
      <c r="M37" s="209" t="s">
        <v>596</v>
      </c>
      <c r="N37" s="387" t="s">
        <v>496</v>
      </c>
      <c r="O37" s="205" t="s">
        <v>470</v>
      </c>
      <c r="P37" s="205" t="s">
        <v>481</v>
      </c>
      <c r="Q37" s="206">
        <v>0.4</v>
      </c>
      <c r="R37" s="206">
        <v>0.48</v>
      </c>
      <c r="S37" s="391" t="s">
        <v>300</v>
      </c>
      <c r="T37" s="389">
        <v>41821</v>
      </c>
      <c r="U37" s="390">
        <v>1</v>
      </c>
      <c r="V37" s="390" t="s">
        <v>583</v>
      </c>
      <c r="W37" s="205" t="s">
        <v>482</v>
      </c>
      <c r="X37" s="387" t="s">
        <v>522</v>
      </c>
      <c r="Y37" s="387" t="s">
        <v>483</v>
      </c>
      <c r="Z37" s="387" t="s">
        <v>484</v>
      </c>
      <c r="AA37" s="387" t="s">
        <v>485</v>
      </c>
      <c r="AB37" s="398"/>
    </row>
    <row r="38" spans="1:28" s="388" customFormat="1" ht="31.5" x14ac:dyDescent="0.25">
      <c r="A38" s="385">
        <v>14</v>
      </c>
      <c r="B38" s="196" t="s">
        <v>599</v>
      </c>
      <c r="C38" s="196" t="s">
        <v>600</v>
      </c>
      <c r="D38" s="196" t="s">
        <v>599</v>
      </c>
      <c r="E38" s="196" t="s">
        <v>600</v>
      </c>
      <c r="F38" s="387">
        <v>10</v>
      </c>
      <c r="G38" s="387">
        <v>10</v>
      </c>
      <c r="H38" s="387">
        <v>10</v>
      </c>
      <c r="I38" s="387">
        <v>10</v>
      </c>
      <c r="J38" s="209">
        <v>1988</v>
      </c>
      <c r="K38" s="205">
        <v>1</v>
      </c>
      <c r="L38" s="205">
        <v>1</v>
      </c>
      <c r="M38" s="209" t="s">
        <v>582</v>
      </c>
      <c r="N38" s="387" t="s">
        <v>496</v>
      </c>
      <c r="O38" s="205" t="s">
        <v>470</v>
      </c>
      <c r="P38" s="205" t="s">
        <v>481</v>
      </c>
      <c r="Q38" s="206">
        <v>0.34</v>
      </c>
      <c r="R38" s="206">
        <v>0.44500000000000001</v>
      </c>
      <c r="S38" s="391" t="s">
        <v>300</v>
      </c>
      <c r="T38" s="389">
        <v>41395</v>
      </c>
      <c r="U38" s="390">
        <v>1</v>
      </c>
      <c r="V38" s="390" t="s">
        <v>583</v>
      </c>
      <c r="W38" s="205" t="s">
        <v>482</v>
      </c>
      <c r="X38" s="387" t="s">
        <v>522</v>
      </c>
      <c r="Y38" s="387" t="s">
        <v>483</v>
      </c>
      <c r="Z38" s="387" t="s">
        <v>484</v>
      </c>
      <c r="AA38" s="387" t="s">
        <v>485</v>
      </c>
      <c r="AB38" s="398"/>
    </row>
    <row r="39" spans="1:28" s="388" customFormat="1" ht="47.25" x14ac:dyDescent="0.25">
      <c r="A39" s="385">
        <v>15</v>
      </c>
      <c r="B39" s="196" t="s">
        <v>601</v>
      </c>
      <c r="C39" s="196" t="s">
        <v>602</v>
      </c>
      <c r="D39" s="196" t="s">
        <v>601</v>
      </c>
      <c r="E39" s="196" t="s">
        <v>602</v>
      </c>
      <c r="F39" s="387">
        <v>10</v>
      </c>
      <c r="G39" s="387">
        <v>10</v>
      </c>
      <c r="H39" s="387">
        <v>10</v>
      </c>
      <c r="I39" s="387">
        <v>10</v>
      </c>
      <c r="J39" s="209">
        <v>1983</v>
      </c>
      <c r="K39" s="205">
        <v>1</v>
      </c>
      <c r="L39" s="205">
        <v>1</v>
      </c>
      <c r="M39" s="209" t="s">
        <v>596</v>
      </c>
      <c r="N39" s="387" t="s">
        <v>496</v>
      </c>
      <c r="O39" s="205" t="s">
        <v>470</v>
      </c>
      <c r="P39" s="205" t="s">
        <v>481</v>
      </c>
      <c r="Q39" s="206">
        <v>0.71</v>
      </c>
      <c r="R39" s="206">
        <v>0.96</v>
      </c>
      <c r="S39" s="391" t="s">
        <v>300</v>
      </c>
      <c r="T39" s="389">
        <v>40664</v>
      </c>
      <c r="U39" s="390">
        <v>2</v>
      </c>
      <c r="V39" s="390" t="s">
        <v>583</v>
      </c>
      <c r="W39" s="205" t="s">
        <v>482</v>
      </c>
      <c r="X39" s="387" t="s">
        <v>522</v>
      </c>
      <c r="Y39" s="387" t="s">
        <v>483</v>
      </c>
      <c r="Z39" s="387" t="s">
        <v>484</v>
      </c>
      <c r="AA39" s="387" t="s">
        <v>485</v>
      </c>
      <c r="AB39" s="398"/>
    </row>
    <row r="40" spans="1:28" s="388" customFormat="1" ht="25.5" x14ac:dyDescent="0.25">
      <c r="A40" s="385">
        <v>16</v>
      </c>
      <c r="B40" s="196" t="s">
        <v>712</v>
      </c>
      <c r="C40" s="196" t="s">
        <v>712</v>
      </c>
      <c r="D40" s="196" t="s">
        <v>712</v>
      </c>
      <c r="E40" s="196" t="s">
        <v>712</v>
      </c>
      <c r="F40" s="205">
        <v>6</v>
      </c>
      <c r="G40" s="205">
        <v>6</v>
      </c>
      <c r="H40" s="205">
        <v>6</v>
      </c>
      <c r="I40" s="205">
        <v>6</v>
      </c>
      <c r="J40" s="190">
        <v>1945</v>
      </c>
      <c r="K40" s="205">
        <v>1</v>
      </c>
      <c r="L40" s="205">
        <v>1</v>
      </c>
      <c r="M40" s="209" t="s">
        <v>713</v>
      </c>
      <c r="N40" s="387" t="s">
        <v>496</v>
      </c>
      <c r="O40" s="205" t="s">
        <v>481</v>
      </c>
      <c r="P40" s="205" t="s">
        <v>481</v>
      </c>
      <c r="Q40" s="206">
        <v>0.46500000000000002</v>
      </c>
      <c r="R40" s="400">
        <v>0.60299999999999998</v>
      </c>
      <c r="S40" s="386" t="s">
        <v>300</v>
      </c>
      <c r="T40" s="385" t="s">
        <v>300</v>
      </c>
      <c r="U40" s="385" t="s">
        <v>300</v>
      </c>
      <c r="V40" s="205" t="s">
        <v>482</v>
      </c>
      <c r="W40" s="205" t="s">
        <v>482</v>
      </c>
      <c r="X40" s="387" t="s">
        <v>522</v>
      </c>
      <c r="Y40" s="387" t="s">
        <v>483</v>
      </c>
      <c r="Z40" s="387" t="s">
        <v>484</v>
      </c>
      <c r="AA40" s="387" t="s">
        <v>485</v>
      </c>
      <c r="AB40" s="398">
        <v>43</v>
      </c>
    </row>
    <row r="41" spans="1:28" x14ac:dyDescent="0.25">
      <c r="Q41" s="37">
        <f>SUM(Q25:Q40)</f>
        <v>11.805999999999997</v>
      </c>
      <c r="R41" s="37">
        <f>SUM(R25:R40)</f>
        <v>13.961</v>
      </c>
      <c r="S41" s="37">
        <f>R41-Q41</f>
        <v>2.1550000000000029</v>
      </c>
    </row>
    <row r="43" spans="1:28" x14ac:dyDescent="0.25">
      <c r="R43" s="37">
        <v>14.463000000000001</v>
      </c>
    </row>
    <row r="44" spans="1:28" x14ac:dyDescent="0.25">
      <c r="P44" s="37">
        <v>6</v>
      </c>
      <c r="Q44" s="37">
        <f>Q25+Q26+Q27+Q28+Q29+Q30+Q32+Q33+Q40</f>
        <v>7.3509999999999991</v>
      </c>
      <c r="R44" s="37">
        <f>R25+R26+R27+R28+R29+R30+R32+R33+R40</f>
        <v>9.270999999999999</v>
      </c>
      <c r="S44" s="37">
        <f>R44-Q44</f>
        <v>1.92</v>
      </c>
    </row>
    <row r="45" spans="1:28" x14ac:dyDescent="0.25">
      <c r="P45" s="37">
        <v>10</v>
      </c>
      <c r="Q45" s="37">
        <f>Q41-Q44</f>
        <v>4.4549999999999983</v>
      </c>
      <c r="R45" s="37">
        <f>R41-R44</f>
        <v>4.6900000000000013</v>
      </c>
      <c r="S45" s="37">
        <f>R45-Q45</f>
        <v>0.23500000000000298</v>
      </c>
    </row>
    <row r="110" ht="31.5" customHeight="1" x14ac:dyDescent="0.25"/>
    <row r="111" ht="31.5" customHeight="1" x14ac:dyDescent="0.25"/>
    <row r="114" ht="25.5" customHeight="1" x14ac:dyDescent="0.25"/>
    <row r="115" ht="25.5" customHeight="1" x14ac:dyDescent="0.25"/>
    <row r="116" ht="31.5" customHeight="1" x14ac:dyDescent="0.25"/>
    <row r="117" ht="47.25" customHeight="1" x14ac:dyDescent="0.25"/>
  </sheetData>
  <autoFilter ref="A24:AB41"/>
  <mergeCells count="27">
    <mergeCell ref="E18:Y18"/>
    <mergeCell ref="D21:E22"/>
    <mergeCell ref="F21:I21"/>
    <mergeCell ref="J21:J22"/>
    <mergeCell ref="K21:L22"/>
    <mergeCell ref="M21:N22"/>
    <mergeCell ref="Q21:R22"/>
    <mergeCell ref="S21:S22"/>
    <mergeCell ref="T21:T22"/>
    <mergeCell ref="X21:Y21"/>
    <mergeCell ref="V21:W22"/>
    <mergeCell ref="Z21:AA21"/>
    <mergeCell ref="A5:AA5"/>
    <mergeCell ref="E16:Y16"/>
    <mergeCell ref="E15:Y15"/>
    <mergeCell ref="E7:Y7"/>
    <mergeCell ref="E10:Y10"/>
    <mergeCell ref="E12:Y12"/>
    <mergeCell ref="E13:Y13"/>
    <mergeCell ref="E9:Y9"/>
    <mergeCell ref="U21:U22"/>
    <mergeCell ref="A19:AA19"/>
    <mergeCell ref="O21:P22"/>
    <mergeCell ref="F22:G22"/>
    <mergeCell ref="H22:I22"/>
    <mergeCell ref="A21:A22"/>
    <mergeCell ref="B21:C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7" zoomScale="90" zoomScaleSheetLayoutView="90" workbookViewId="0">
      <selection activeCell="C32" sqref="C32"/>
    </sheetView>
  </sheetViews>
  <sheetFormatPr defaultColWidth="9.140625" defaultRowHeight="15" x14ac:dyDescent="0.25"/>
  <cols>
    <col min="1" max="1" width="6.140625" style="1" customWidth="1"/>
    <col min="2" max="2" width="53.5703125" style="1" customWidth="1"/>
    <col min="3" max="3" width="98.28515625" style="123"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108" t="s">
        <v>65</v>
      </c>
      <c r="E1" s="15"/>
      <c r="F1" s="15"/>
    </row>
    <row r="2" spans="1:29" s="11" customFormat="1" ht="18.75" customHeight="1" x14ac:dyDescent="0.3">
      <c r="A2" s="17"/>
      <c r="C2" s="109" t="s">
        <v>7</v>
      </c>
      <c r="E2" s="15"/>
      <c r="F2" s="15"/>
    </row>
    <row r="3" spans="1:29" s="11" customFormat="1" ht="18.75" x14ac:dyDescent="0.3">
      <c r="A3" s="16"/>
      <c r="C3" s="109" t="s">
        <v>64</v>
      </c>
      <c r="E3" s="15"/>
      <c r="F3" s="15"/>
    </row>
    <row r="4" spans="1:29" s="11" customFormat="1" ht="18.75" x14ac:dyDescent="0.3">
      <c r="A4" s="16"/>
      <c r="C4" s="109"/>
      <c r="E4" s="15"/>
      <c r="F4" s="15"/>
    </row>
    <row r="5" spans="1:29" s="11" customFormat="1" ht="15.75" x14ac:dyDescent="0.2">
      <c r="A5" s="410" t="str">
        <f>'1. паспорт местоположение'!A5:C5</f>
        <v>Год раскрытия информации: 2023 год</v>
      </c>
      <c r="B5" s="410"/>
      <c r="C5" s="410"/>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1" customFormat="1" ht="18.75" x14ac:dyDescent="0.3">
      <c r="A6" s="16"/>
      <c r="C6" s="15"/>
      <c r="E6" s="15"/>
      <c r="F6" s="15"/>
      <c r="G6" s="14"/>
    </row>
    <row r="7" spans="1:29" s="11" customFormat="1" ht="18.75" x14ac:dyDescent="0.2">
      <c r="A7" s="424" t="s">
        <v>6</v>
      </c>
      <c r="B7" s="424"/>
      <c r="C7" s="424"/>
      <c r="D7" s="12"/>
      <c r="E7" s="12"/>
      <c r="F7" s="12"/>
      <c r="G7" s="12"/>
      <c r="H7" s="12"/>
      <c r="I7" s="12"/>
      <c r="J7" s="12"/>
      <c r="K7" s="12"/>
      <c r="L7" s="12"/>
      <c r="M7" s="12"/>
      <c r="N7" s="12"/>
      <c r="O7" s="12"/>
      <c r="P7" s="12"/>
      <c r="Q7" s="12"/>
      <c r="R7" s="12"/>
      <c r="S7" s="12"/>
      <c r="T7" s="12"/>
      <c r="U7" s="12"/>
    </row>
    <row r="8" spans="1:29" s="11" customFormat="1" ht="18.75" x14ac:dyDescent="0.2">
      <c r="A8" s="424"/>
      <c r="B8" s="424"/>
      <c r="C8" s="424"/>
      <c r="D8" s="13"/>
      <c r="E8" s="13"/>
      <c r="F8" s="13"/>
      <c r="G8" s="13"/>
      <c r="H8" s="12"/>
      <c r="I8" s="12"/>
      <c r="J8" s="12"/>
      <c r="K8" s="12"/>
      <c r="L8" s="12"/>
      <c r="M8" s="12"/>
      <c r="N8" s="12"/>
      <c r="O8" s="12"/>
      <c r="P8" s="12"/>
      <c r="Q8" s="12"/>
      <c r="R8" s="12"/>
      <c r="S8" s="12"/>
      <c r="T8" s="12"/>
      <c r="U8" s="12"/>
    </row>
    <row r="9" spans="1:29" s="11" customFormat="1" ht="18.75" x14ac:dyDescent="0.2">
      <c r="A9" s="418" t="str">
        <f>'1. паспорт местоположение'!A9:C9</f>
        <v>Акционерное общество "Россети Янтарь"</v>
      </c>
      <c r="B9" s="418"/>
      <c r="C9" s="418"/>
      <c r="D9" s="7"/>
      <c r="E9" s="7"/>
      <c r="F9" s="7"/>
      <c r="G9" s="7"/>
      <c r="H9" s="12"/>
      <c r="I9" s="12"/>
      <c r="J9" s="12"/>
      <c r="K9" s="12"/>
      <c r="L9" s="12"/>
      <c r="M9" s="12"/>
      <c r="N9" s="12"/>
      <c r="O9" s="12"/>
      <c r="P9" s="12"/>
      <c r="Q9" s="12"/>
      <c r="R9" s="12"/>
      <c r="S9" s="12"/>
      <c r="T9" s="12"/>
      <c r="U9" s="12"/>
    </row>
    <row r="10" spans="1:29" s="11" customFormat="1" ht="18.75" x14ac:dyDescent="0.2">
      <c r="A10" s="420" t="s">
        <v>5</v>
      </c>
      <c r="B10" s="420"/>
      <c r="C10" s="420"/>
      <c r="D10" s="5"/>
      <c r="E10" s="5"/>
      <c r="F10" s="5"/>
      <c r="G10" s="5"/>
      <c r="H10" s="12"/>
      <c r="I10" s="12"/>
      <c r="J10" s="12"/>
      <c r="K10" s="12"/>
      <c r="L10" s="12"/>
      <c r="M10" s="12"/>
      <c r="N10" s="12"/>
      <c r="O10" s="12"/>
      <c r="P10" s="12"/>
      <c r="Q10" s="12"/>
      <c r="R10" s="12"/>
      <c r="S10" s="12"/>
      <c r="T10" s="12"/>
      <c r="U10" s="12"/>
    </row>
    <row r="11" spans="1:29" s="11" customFormat="1" ht="18.75" x14ac:dyDescent="0.2">
      <c r="A11" s="424"/>
      <c r="B11" s="424"/>
      <c r="C11" s="424"/>
      <c r="D11" s="13"/>
      <c r="E11" s="13"/>
      <c r="F11" s="13"/>
      <c r="G11" s="13"/>
      <c r="H11" s="12"/>
      <c r="I11" s="12"/>
      <c r="J11" s="12"/>
      <c r="K11" s="12"/>
      <c r="L11" s="12"/>
      <c r="M11" s="12"/>
      <c r="N11" s="12"/>
      <c r="O11" s="12"/>
      <c r="P11" s="12"/>
      <c r="Q11" s="12"/>
      <c r="R11" s="12"/>
      <c r="S11" s="12"/>
      <c r="T11" s="12"/>
      <c r="U11" s="12"/>
    </row>
    <row r="12" spans="1:29" s="11" customFormat="1" ht="18.75" x14ac:dyDescent="0.2">
      <c r="A12" s="418" t="str">
        <f>'1. паспорт местоположение'!A12:C12</f>
        <v>L_19-1049</v>
      </c>
      <c r="B12" s="418"/>
      <c r="C12" s="418"/>
      <c r="D12" s="7"/>
      <c r="E12" s="7"/>
      <c r="F12" s="7"/>
      <c r="G12" s="7"/>
      <c r="H12" s="12"/>
      <c r="I12" s="12"/>
      <c r="J12" s="12"/>
      <c r="K12" s="12"/>
      <c r="L12" s="12"/>
      <c r="M12" s="12"/>
      <c r="N12" s="12"/>
      <c r="O12" s="12"/>
      <c r="P12" s="12"/>
      <c r="Q12" s="12"/>
      <c r="R12" s="12"/>
      <c r="S12" s="12"/>
      <c r="T12" s="12"/>
      <c r="U12" s="12"/>
    </row>
    <row r="13" spans="1:29" s="11" customFormat="1" ht="18.75" x14ac:dyDescent="0.2">
      <c r="A13" s="420" t="s">
        <v>4</v>
      </c>
      <c r="B13" s="420"/>
      <c r="C13" s="42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5"/>
      <c r="B14" s="425"/>
      <c r="C14" s="425"/>
      <c r="D14" s="9"/>
      <c r="E14" s="9"/>
      <c r="F14" s="9"/>
      <c r="G14" s="9"/>
      <c r="H14" s="9"/>
      <c r="I14" s="9"/>
      <c r="J14" s="9"/>
      <c r="K14" s="9"/>
      <c r="L14" s="9"/>
      <c r="M14" s="9"/>
      <c r="N14" s="9"/>
      <c r="O14" s="9"/>
      <c r="P14" s="9"/>
      <c r="Q14" s="9"/>
      <c r="R14" s="9"/>
      <c r="S14" s="9"/>
      <c r="T14" s="9"/>
      <c r="U14" s="9"/>
    </row>
    <row r="15" spans="1:29" s="3" customFormat="1" ht="27.75" customHeight="1" x14ac:dyDescent="0.2">
      <c r="A15" s="454" t="str">
        <f>'1. паспорт местоположение'!A15</f>
        <v>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v>
      </c>
      <c r="B15" s="454"/>
      <c r="C15" s="454"/>
      <c r="D15" s="7"/>
      <c r="E15" s="7"/>
      <c r="F15" s="7"/>
      <c r="G15" s="7"/>
      <c r="H15" s="7"/>
      <c r="I15" s="7"/>
      <c r="J15" s="7"/>
      <c r="K15" s="7"/>
      <c r="L15" s="7"/>
      <c r="M15" s="7"/>
      <c r="N15" s="7"/>
      <c r="O15" s="7"/>
      <c r="P15" s="7"/>
      <c r="Q15" s="7"/>
      <c r="R15" s="7"/>
      <c r="S15" s="7"/>
      <c r="T15" s="7"/>
      <c r="U15" s="7"/>
    </row>
    <row r="16" spans="1:29" s="3" customFormat="1" ht="15" customHeight="1" x14ac:dyDescent="0.2">
      <c r="A16" s="420" t="s">
        <v>3</v>
      </c>
      <c r="B16" s="420"/>
      <c r="C16" s="420"/>
      <c r="D16" s="5"/>
      <c r="E16" s="5"/>
      <c r="F16" s="5"/>
      <c r="G16" s="5"/>
      <c r="H16" s="5"/>
      <c r="I16" s="5"/>
      <c r="J16" s="5"/>
      <c r="K16" s="5"/>
      <c r="L16" s="5"/>
      <c r="M16" s="5"/>
      <c r="N16" s="5"/>
      <c r="O16" s="5"/>
      <c r="P16" s="5"/>
      <c r="Q16" s="5"/>
      <c r="R16" s="5"/>
      <c r="S16" s="5"/>
      <c r="T16" s="5"/>
      <c r="U16" s="5"/>
    </row>
    <row r="17" spans="1:21" s="3" customFormat="1" ht="15" customHeight="1" x14ac:dyDescent="0.2">
      <c r="A17" s="421"/>
      <c r="B17" s="421"/>
      <c r="C17" s="421"/>
      <c r="D17" s="4"/>
      <c r="E17" s="4"/>
      <c r="F17" s="4"/>
      <c r="G17" s="4"/>
      <c r="H17" s="4"/>
      <c r="I17" s="4"/>
      <c r="J17" s="4"/>
      <c r="K17" s="4"/>
      <c r="L17" s="4"/>
      <c r="M17" s="4"/>
      <c r="N17" s="4"/>
      <c r="O17" s="4"/>
      <c r="P17" s="4"/>
      <c r="Q17" s="4"/>
      <c r="R17" s="4"/>
    </row>
    <row r="18" spans="1:21" s="3" customFormat="1" ht="27.75" customHeight="1" x14ac:dyDescent="0.2">
      <c r="A18" s="422" t="s">
        <v>410</v>
      </c>
      <c r="B18" s="422"/>
      <c r="C18" s="42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114"/>
      <c r="D19" s="5"/>
      <c r="E19" s="5"/>
      <c r="F19" s="5"/>
      <c r="G19" s="5"/>
      <c r="H19" s="4"/>
      <c r="I19" s="4"/>
      <c r="J19" s="4"/>
      <c r="K19" s="4"/>
      <c r="L19" s="4"/>
      <c r="M19" s="4"/>
      <c r="N19" s="4"/>
      <c r="O19" s="4"/>
      <c r="P19" s="4"/>
      <c r="Q19" s="4"/>
      <c r="R19" s="4"/>
    </row>
    <row r="20" spans="1:21" s="3" customFormat="1" ht="39.75" customHeight="1" x14ac:dyDescent="0.2">
      <c r="A20" s="24" t="s">
        <v>2</v>
      </c>
      <c r="B20" s="31" t="s">
        <v>63</v>
      </c>
      <c r="C20" s="119"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0">
        <v>1</v>
      </c>
      <c r="B21" s="31">
        <v>2</v>
      </c>
      <c r="C21" s="119">
        <v>3</v>
      </c>
      <c r="D21" s="28"/>
      <c r="E21" s="28"/>
      <c r="F21" s="28"/>
      <c r="G21" s="28"/>
      <c r="H21" s="27"/>
      <c r="I21" s="27"/>
      <c r="J21" s="27"/>
      <c r="K21" s="27"/>
      <c r="L21" s="27"/>
      <c r="M21" s="27"/>
      <c r="N21" s="27"/>
      <c r="O21" s="27"/>
      <c r="P21" s="27"/>
      <c r="Q21" s="27"/>
      <c r="R21" s="27"/>
      <c r="S21" s="26"/>
      <c r="T21" s="26"/>
      <c r="U21" s="26"/>
    </row>
    <row r="22" spans="1:21" s="3" customFormat="1" ht="110.25" x14ac:dyDescent="0.2">
      <c r="A22" s="23" t="s">
        <v>61</v>
      </c>
      <c r="B22" s="29" t="s">
        <v>423</v>
      </c>
      <c r="C22" s="210" t="s">
        <v>714</v>
      </c>
      <c r="D22" s="28"/>
      <c r="E22" s="28"/>
      <c r="F22" s="27"/>
      <c r="G22" s="27"/>
      <c r="H22" s="27"/>
      <c r="I22" s="27"/>
      <c r="J22" s="27"/>
      <c r="K22" s="27"/>
      <c r="L22" s="27"/>
      <c r="M22" s="27"/>
      <c r="N22" s="27"/>
      <c r="O22" s="27"/>
      <c r="P22" s="27"/>
      <c r="Q22" s="26"/>
      <c r="R22" s="26"/>
      <c r="S22" s="26"/>
      <c r="T22" s="26"/>
      <c r="U22" s="26"/>
    </row>
    <row r="23" spans="1:21" ht="78.75" x14ac:dyDescent="0.25">
      <c r="A23" s="23" t="s">
        <v>60</v>
      </c>
      <c r="B23" s="25" t="s">
        <v>57</v>
      </c>
      <c r="C23" s="173" t="s">
        <v>653</v>
      </c>
      <c r="D23" s="22"/>
      <c r="E23" s="22"/>
      <c r="F23" s="22"/>
      <c r="G23" s="22"/>
      <c r="H23" s="22"/>
      <c r="I23" s="22"/>
      <c r="J23" s="22"/>
      <c r="K23" s="22"/>
      <c r="L23" s="22"/>
      <c r="M23" s="22"/>
      <c r="N23" s="22"/>
      <c r="O23" s="22"/>
      <c r="P23" s="22"/>
      <c r="Q23" s="22"/>
      <c r="R23" s="22"/>
      <c r="S23" s="22"/>
      <c r="T23" s="22"/>
      <c r="U23" s="22"/>
    </row>
    <row r="24" spans="1:21" ht="47.25" x14ac:dyDescent="0.25">
      <c r="A24" s="23" t="s">
        <v>59</v>
      </c>
      <c r="B24" s="25" t="s">
        <v>443</v>
      </c>
      <c r="C24" s="211" t="s">
        <v>654</v>
      </c>
      <c r="D24" s="22"/>
      <c r="E24" s="22"/>
      <c r="F24" s="22"/>
      <c r="G24" s="22"/>
      <c r="H24" s="22"/>
      <c r="I24" s="22"/>
      <c r="J24" s="22"/>
      <c r="K24" s="22"/>
      <c r="L24" s="22"/>
      <c r="M24" s="22"/>
      <c r="N24" s="22"/>
      <c r="O24" s="22"/>
      <c r="P24" s="22"/>
      <c r="Q24" s="22"/>
      <c r="R24" s="22"/>
      <c r="S24" s="22"/>
      <c r="T24" s="22"/>
      <c r="U24" s="22"/>
    </row>
    <row r="25" spans="1:21" ht="31.5" x14ac:dyDescent="0.25">
      <c r="A25" s="23" t="s">
        <v>58</v>
      </c>
      <c r="B25" s="25" t="s">
        <v>444</v>
      </c>
      <c r="C25" s="212" t="s">
        <v>603</v>
      </c>
      <c r="D25" s="22"/>
      <c r="E25" s="22"/>
      <c r="F25" s="22"/>
      <c r="G25" s="22"/>
      <c r="H25" s="22"/>
      <c r="I25" s="22"/>
      <c r="J25" s="22"/>
      <c r="K25" s="22"/>
      <c r="L25" s="22"/>
      <c r="M25" s="22"/>
      <c r="N25" s="22"/>
      <c r="O25" s="22"/>
      <c r="P25" s="22"/>
      <c r="Q25" s="22"/>
      <c r="R25" s="22"/>
      <c r="S25" s="22"/>
      <c r="T25" s="22"/>
      <c r="U25" s="22"/>
    </row>
    <row r="26" spans="1:21" ht="31.5" x14ac:dyDescent="0.25">
      <c r="A26" s="23" t="s">
        <v>56</v>
      </c>
      <c r="B26" s="25" t="s">
        <v>226</v>
      </c>
      <c r="C26" s="173" t="s">
        <v>675</v>
      </c>
      <c r="D26" s="22"/>
      <c r="E26" s="22"/>
      <c r="F26" s="22"/>
      <c r="G26" s="22"/>
      <c r="H26" s="22"/>
      <c r="I26" s="22"/>
      <c r="J26" s="22"/>
      <c r="K26" s="22"/>
      <c r="L26" s="22"/>
      <c r="M26" s="22"/>
      <c r="N26" s="22"/>
      <c r="O26" s="22"/>
      <c r="P26" s="22"/>
      <c r="Q26" s="22"/>
      <c r="R26" s="22"/>
      <c r="S26" s="22"/>
      <c r="T26" s="22"/>
      <c r="U26" s="22"/>
    </row>
    <row r="27" spans="1:21" ht="362.25" x14ac:dyDescent="0.25">
      <c r="A27" s="23" t="s">
        <v>55</v>
      </c>
      <c r="B27" s="25" t="s">
        <v>424</v>
      </c>
      <c r="C27" s="210" t="s">
        <v>715</v>
      </c>
      <c r="D27" s="22"/>
      <c r="E27" s="22"/>
      <c r="F27" s="22"/>
      <c r="G27" s="22"/>
      <c r="H27" s="22"/>
      <c r="I27" s="22"/>
      <c r="J27" s="22"/>
      <c r="K27" s="22"/>
      <c r="L27" s="22"/>
      <c r="M27" s="22"/>
      <c r="N27" s="22"/>
      <c r="O27" s="22"/>
      <c r="P27" s="22"/>
      <c r="Q27" s="22"/>
      <c r="R27" s="22"/>
      <c r="S27" s="22"/>
      <c r="T27" s="22"/>
      <c r="U27" s="22"/>
    </row>
    <row r="28" spans="1:21" ht="15.75" x14ac:dyDescent="0.25">
      <c r="A28" s="23" t="s">
        <v>53</v>
      </c>
      <c r="B28" s="25" t="s">
        <v>54</v>
      </c>
      <c r="C28" s="178">
        <v>2021</v>
      </c>
      <c r="D28" s="22"/>
      <c r="E28" s="22"/>
      <c r="F28" s="22"/>
      <c r="G28" s="22"/>
      <c r="H28" s="22"/>
      <c r="I28" s="22"/>
      <c r="J28" s="22"/>
      <c r="K28" s="22"/>
      <c r="L28" s="22"/>
      <c r="M28" s="22"/>
      <c r="N28" s="22"/>
      <c r="O28" s="22"/>
      <c r="P28" s="22"/>
      <c r="Q28" s="22"/>
      <c r="R28" s="22"/>
      <c r="S28" s="22"/>
      <c r="T28" s="22"/>
      <c r="U28" s="22"/>
    </row>
    <row r="29" spans="1:21" ht="31.5" x14ac:dyDescent="0.25">
      <c r="A29" s="23" t="s">
        <v>51</v>
      </c>
      <c r="B29" s="24" t="s">
        <v>52</v>
      </c>
      <c r="C29" s="178">
        <v>2024</v>
      </c>
      <c r="D29" s="22"/>
      <c r="E29" s="22"/>
      <c r="F29" s="22"/>
      <c r="G29" s="22"/>
      <c r="H29" s="22"/>
      <c r="I29" s="22"/>
      <c r="J29" s="22"/>
      <c r="K29" s="22"/>
      <c r="L29" s="22"/>
      <c r="M29" s="22"/>
      <c r="N29" s="22"/>
      <c r="O29" s="22"/>
      <c r="P29" s="22"/>
      <c r="Q29" s="22"/>
      <c r="R29" s="22"/>
      <c r="S29" s="22"/>
      <c r="T29" s="22"/>
      <c r="U29" s="22"/>
    </row>
    <row r="30" spans="1:21" ht="31.5" x14ac:dyDescent="0.25">
      <c r="A30" s="23" t="s">
        <v>69</v>
      </c>
      <c r="B30" s="24" t="s">
        <v>50</v>
      </c>
      <c r="C30" s="173" t="s">
        <v>737</v>
      </c>
      <c r="D30" s="22"/>
      <c r="E30" s="22"/>
      <c r="F30" s="22"/>
      <c r="G30" s="22"/>
      <c r="H30" s="22"/>
      <c r="I30" s="22"/>
      <c r="J30" s="22"/>
      <c r="K30" s="22"/>
      <c r="L30" s="22"/>
      <c r="M30" s="22"/>
      <c r="N30" s="22"/>
      <c r="O30" s="22"/>
      <c r="P30" s="22"/>
      <c r="Q30" s="22"/>
      <c r="R30" s="22"/>
      <c r="S30" s="22"/>
      <c r="T30" s="22"/>
      <c r="U30" s="22"/>
    </row>
    <row r="31" spans="1:21" x14ac:dyDescent="0.25">
      <c r="A31" s="22"/>
      <c r="B31" s="22"/>
      <c r="C31" s="122"/>
      <c r="D31" s="22"/>
      <c r="E31" s="22"/>
      <c r="F31" s="22"/>
      <c r="G31" s="22"/>
      <c r="H31" s="22"/>
      <c r="I31" s="22"/>
      <c r="J31" s="22"/>
      <c r="K31" s="22"/>
      <c r="L31" s="22"/>
      <c r="M31" s="22"/>
      <c r="N31" s="22"/>
      <c r="O31" s="22"/>
      <c r="P31" s="22"/>
      <c r="Q31" s="22"/>
      <c r="R31" s="22"/>
      <c r="S31" s="22"/>
      <c r="T31" s="22"/>
      <c r="U31" s="22"/>
    </row>
    <row r="32" spans="1:21" x14ac:dyDescent="0.25">
      <c r="A32" s="22"/>
      <c r="B32" s="22"/>
      <c r="C32" s="122"/>
      <c r="D32" s="22"/>
      <c r="E32" s="22"/>
      <c r="F32" s="22"/>
      <c r="G32" s="22"/>
      <c r="H32" s="22"/>
      <c r="I32" s="22"/>
      <c r="J32" s="22"/>
      <c r="K32" s="22"/>
      <c r="L32" s="22"/>
      <c r="M32" s="22"/>
      <c r="N32" s="22"/>
      <c r="O32" s="22"/>
      <c r="P32" s="22"/>
      <c r="Q32" s="22"/>
      <c r="R32" s="22"/>
      <c r="S32" s="22"/>
      <c r="T32" s="22"/>
      <c r="U32" s="22"/>
    </row>
    <row r="33" spans="1:21" x14ac:dyDescent="0.25">
      <c r="A33" s="22"/>
      <c r="B33" s="22"/>
      <c r="C33" s="122"/>
      <c r="D33" s="22"/>
      <c r="E33" s="22"/>
      <c r="F33" s="22"/>
      <c r="G33" s="22"/>
      <c r="H33" s="22"/>
      <c r="I33" s="22"/>
      <c r="J33" s="22"/>
      <c r="K33" s="22"/>
      <c r="L33" s="22"/>
      <c r="M33" s="22"/>
      <c r="N33" s="22"/>
      <c r="O33" s="22"/>
      <c r="P33" s="22"/>
      <c r="Q33" s="22"/>
      <c r="R33" s="22"/>
      <c r="S33" s="22"/>
      <c r="T33" s="22"/>
      <c r="U33" s="22"/>
    </row>
    <row r="34" spans="1:21" x14ac:dyDescent="0.25">
      <c r="A34" s="22"/>
      <c r="B34" s="22"/>
      <c r="C34" s="122"/>
      <c r="D34" s="22"/>
      <c r="E34" s="22"/>
      <c r="F34" s="22"/>
      <c r="G34" s="22"/>
      <c r="H34" s="22"/>
      <c r="I34" s="22"/>
      <c r="J34" s="22"/>
      <c r="K34" s="22"/>
      <c r="L34" s="22"/>
      <c r="M34" s="22"/>
      <c r="N34" s="22"/>
      <c r="O34" s="22"/>
      <c r="P34" s="22"/>
      <c r="Q34" s="22"/>
      <c r="R34" s="22"/>
      <c r="S34" s="22"/>
      <c r="T34" s="22"/>
      <c r="U34" s="22"/>
    </row>
    <row r="35" spans="1:21" x14ac:dyDescent="0.25">
      <c r="A35" s="22"/>
      <c r="B35" s="22"/>
      <c r="C35" s="122"/>
      <c r="D35" s="22"/>
      <c r="E35" s="22"/>
      <c r="F35" s="22"/>
      <c r="G35" s="22"/>
      <c r="H35" s="22"/>
      <c r="I35" s="22"/>
      <c r="J35" s="22"/>
      <c r="K35" s="22"/>
      <c r="L35" s="22"/>
      <c r="M35" s="22"/>
      <c r="N35" s="22"/>
      <c r="O35" s="22"/>
      <c r="P35" s="22"/>
      <c r="Q35" s="22"/>
      <c r="R35" s="22"/>
      <c r="S35" s="22"/>
      <c r="T35" s="22"/>
      <c r="U35" s="22"/>
    </row>
    <row r="36" spans="1:21" x14ac:dyDescent="0.25">
      <c r="A36" s="22"/>
      <c r="B36" s="22"/>
      <c r="C36" s="122"/>
      <c r="D36" s="22"/>
      <c r="E36" s="22"/>
      <c r="F36" s="22"/>
      <c r="G36" s="22"/>
      <c r="H36" s="22"/>
      <c r="I36" s="22"/>
      <c r="J36" s="22"/>
      <c r="K36" s="22"/>
      <c r="L36" s="22"/>
      <c r="M36" s="22"/>
      <c r="N36" s="22"/>
      <c r="O36" s="22"/>
      <c r="P36" s="22"/>
      <c r="Q36" s="22"/>
      <c r="R36" s="22"/>
      <c r="S36" s="22"/>
      <c r="T36" s="22"/>
      <c r="U36" s="22"/>
    </row>
    <row r="37" spans="1:21" x14ac:dyDescent="0.25">
      <c r="A37" s="22"/>
      <c r="B37" s="22"/>
      <c r="C37" s="122"/>
      <c r="D37" s="22"/>
      <c r="E37" s="22"/>
      <c r="F37" s="22"/>
      <c r="G37" s="22"/>
      <c r="H37" s="22"/>
      <c r="I37" s="22"/>
      <c r="J37" s="22"/>
      <c r="K37" s="22"/>
      <c r="L37" s="22"/>
      <c r="M37" s="22"/>
      <c r="N37" s="22"/>
      <c r="O37" s="22"/>
      <c r="P37" s="22"/>
      <c r="Q37" s="22"/>
      <c r="R37" s="22"/>
      <c r="S37" s="22"/>
      <c r="T37" s="22"/>
      <c r="U37" s="22"/>
    </row>
    <row r="38" spans="1:21" x14ac:dyDescent="0.25">
      <c r="A38" s="22"/>
      <c r="B38" s="22"/>
      <c r="C38" s="122"/>
      <c r="D38" s="22"/>
      <c r="E38" s="22"/>
      <c r="F38" s="22"/>
      <c r="G38" s="22"/>
      <c r="H38" s="22"/>
      <c r="I38" s="22"/>
      <c r="J38" s="22"/>
      <c r="K38" s="22"/>
      <c r="L38" s="22"/>
      <c r="M38" s="22"/>
      <c r="N38" s="22"/>
      <c r="O38" s="22"/>
      <c r="P38" s="22"/>
      <c r="Q38" s="22"/>
      <c r="R38" s="22"/>
      <c r="S38" s="22"/>
      <c r="T38" s="22"/>
      <c r="U38" s="22"/>
    </row>
    <row r="39" spans="1:21" x14ac:dyDescent="0.25">
      <c r="A39" s="22"/>
      <c r="B39" s="22"/>
      <c r="C39" s="122"/>
      <c r="D39" s="22"/>
      <c r="E39" s="22"/>
      <c r="F39" s="22"/>
      <c r="G39" s="22"/>
      <c r="H39" s="22"/>
      <c r="I39" s="22"/>
      <c r="J39" s="22"/>
      <c r="K39" s="22"/>
      <c r="L39" s="22"/>
      <c r="M39" s="22"/>
      <c r="N39" s="22"/>
      <c r="O39" s="22"/>
      <c r="P39" s="22"/>
      <c r="Q39" s="22"/>
      <c r="R39" s="22"/>
      <c r="S39" s="22"/>
      <c r="T39" s="22"/>
      <c r="U39" s="22"/>
    </row>
    <row r="40" spans="1:21" x14ac:dyDescent="0.25">
      <c r="A40" s="22"/>
      <c r="B40" s="22"/>
      <c r="C40" s="122"/>
      <c r="D40" s="22"/>
      <c r="E40" s="22"/>
      <c r="F40" s="22"/>
      <c r="G40" s="22"/>
      <c r="H40" s="22"/>
      <c r="I40" s="22"/>
      <c r="J40" s="22"/>
      <c r="K40" s="22"/>
      <c r="L40" s="22"/>
      <c r="M40" s="22"/>
      <c r="N40" s="22"/>
      <c r="O40" s="22"/>
      <c r="P40" s="22"/>
      <c r="Q40" s="22"/>
      <c r="R40" s="22"/>
      <c r="S40" s="22"/>
      <c r="T40" s="22"/>
      <c r="U40" s="22"/>
    </row>
    <row r="41" spans="1:21" x14ac:dyDescent="0.25">
      <c r="A41" s="22"/>
      <c r="B41" s="22"/>
      <c r="C41" s="122"/>
      <c r="D41" s="22"/>
      <c r="E41" s="22"/>
      <c r="F41" s="22"/>
      <c r="G41" s="22"/>
      <c r="H41" s="22"/>
      <c r="I41" s="22"/>
      <c r="J41" s="22"/>
      <c r="K41" s="22"/>
      <c r="L41" s="22"/>
      <c r="M41" s="22"/>
      <c r="N41" s="22"/>
      <c r="O41" s="22"/>
      <c r="P41" s="22"/>
      <c r="Q41" s="22"/>
      <c r="R41" s="22"/>
      <c r="S41" s="22"/>
      <c r="T41" s="22"/>
      <c r="U41" s="22"/>
    </row>
    <row r="42" spans="1:21" x14ac:dyDescent="0.25">
      <c r="A42" s="22"/>
      <c r="B42" s="22"/>
      <c r="C42" s="122"/>
      <c r="D42" s="22"/>
      <c r="E42" s="22"/>
      <c r="F42" s="22"/>
      <c r="G42" s="22"/>
      <c r="H42" s="22"/>
      <c r="I42" s="22"/>
      <c r="J42" s="22"/>
      <c r="K42" s="22"/>
      <c r="L42" s="22"/>
      <c r="M42" s="22"/>
      <c r="N42" s="22"/>
      <c r="O42" s="22"/>
      <c r="P42" s="22"/>
      <c r="Q42" s="22"/>
      <c r="R42" s="22"/>
      <c r="S42" s="22"/>
      <c r="T42" s="22"/>
      <c r="U42" s="22"/>
    </row>
    <row r="43" spans="1:21" x14ac:dyDescent="0.25">
      <c r="A43" s="22"/>
      <c r="B43" s="22"/>
      <c r="C43" s="122"/>
      <c r="D43" s="22"/>
      <c r="E43" s="22"/>
      <c r="F43" s="22"/>
      <c r="G43" s="22"/>
      <c r="H43" s="22"/>
      <c r="I43" s="22"/>
      <c r="J43" s="22"/>
      <c r="K43" s="22"/>
      <c r="L43" s="22"/>
      <c r="M43" s="22"/>
      <c r="N43" s="22"/>
      <c r="O43" s="22"/>
      <c r="P43" s="22"/>
      <c r="Q43" s="22"/>
      <c r="R43" s="22"/>
      <c r="S43" s="22"/>
      <c r="T43" s="22"/>
      <c r="U43" s="22"/>
    </row>
    <row r="44" spans="1:21" x14ac:dyDescent="0.25">
      <c r="A44" s="22"/>
      <c r="B44" s="22"/>
      <c r="C44" s="122"/>
      <c r="D44" s="22"/>
      <c r="E44" s="22"/>
      <c r="F44" s="22"/>
      <c r="G44" s="22"/>
      <c r="H44" s="22"/>
      <c r="I44" s="22"/>
      <c r="J44" s="22"/>
      <c r="K44" s="22"/>
      <c r="L44" s="22"/>
      <c r="M44" s="22"/>
      <c r="N44" s="22"/>
      <c r="O44" s="22"/>
      <c r="P44" s="22"/>
      <c r="Q44" s="22"/>
      <c r="R44" s="22"/>
      <c r="S44" s="22"/>
      <c r="T44" s="22"/>
      <c r="U44" s="22"/>
    </row>
    <row r="45" spans="1:21" x14ac:dyDescent="0.25">
      <c r="A45" s="22"/>
      <c r="B45" s="22"/>
      <c r="C45" s="122"/>
      <c r="D45" s="22"/>
      <c r="E45" s="22"/>
      <c r="F45" s="22"/>
      <c r="G45" s="22"/>
      <c r="H45" s="22"/>
      <c r="I45" s="22"/>
      <c r="J45" s="22"/>
      <c r="K45" s="22"/>
      <c r="L45" s="22"/>
      <c r="M45" s="22"/>
      <c r="N45" s="22"/>
      <c r="O45" s="22"/>
      <c r="P45" s="22"/>
      <c r="Q45" s="22"/>
      <c r="R45" s="22"/>
      <c r="S45" s="22"/>
      <c r="T45" s="22"/>
      <c r="U45" s="22"/>
    </row>
    <row r="46" spans="1:21" x14ac:dyDescent="0.25">
      <c r="A46" s="22"/>
      <c r="B46" s="22"/>
      <c r="C46" s="122"/>
      <c r="D46" s="22"/>
      <c r="E46" s="22"/>
      <c r="F46" s="22"/>
      <c r="G46" s="22"/>
      <c r="H46" s="22"/>
      <c r="I46" s="22"/>
      <c r="J46" s="22"/>
      <c r="K46" s="22"/>
      <c r="L46" s="22"/>
      <c r="M46" s="22"/>
      <c r="N46" s="22"/>
      <c r="O46" s="22"/>
      <c r="P46" s="22"/>
      <c r="Q46" s="22"/>
      <c r="R46" s="22"/>
      <c r="S46" s="22"/>
      <c r="T46" s="22"/>
      <c r="U46" s="22"/>
    </row>
    <row r="47" spans="1:21" x14ac:dyDescent="0.25">
      <c r="A47" s="22"/>
      <c r="B47" s="22"/>
      <c r="C47" s="122"/>
      <c r="D47" s="22"/>
      <c r="E47" s="22"/>
      <c r="F47" s="22"/>
      <c r="G47" s="22"/>
      <c r="H47" s="22"/>
      <c r="I47" s="22"/>
      <c r="J47" s="22"/>
      <c r="K47" s="22"/>
      <c r="L47" s="22"/>
      <c r="M47" s="22"/>
      <c r="N47" s="22"/>
      <c r="O47" s="22"/>
      <c r="P47" s="22"/>
      <c r="Q47" s="22"/>
      <c r="R47" s="22"/>
      <c r="S47" s="22"/>
      <c r="T47" s="22"/>
      <c r="U47" s="22"/>
    </row>
    <row r="48" spans="1:21" x14ac:dyDescent="0.25">
      <c r="A48" s="22"/>
      <c r="B48" s="22"/>
      <c r="C48" s="122"/>
      <c r="D48" s="22"/>
      <c r="E48" s="22"/>
      <c r="F48" s="22"/>
      <c r="G48" s="22"/>
      <c r="H48" s="22"/>
      <c r="I48" s="22"/>
      <c r="J48" s="22"/>
      <c r="K48" s="22"/>
      <c r="L48" s="22"/>
      <c r="M48" s="22"/>
      <c r="N48" s="22"/>
      <c r="O48" s="22"/>
      <c r="P48" s="22"/>
      <c r="Q48" s="22"/>
      <c r="R48" s="22"/>
      <c r="S48" s="22"/>
      <c r="T48" s="22"/>
      <c r="U48" s="22"/>
    </row>
    <row r="49" spans="1:21" x14ac:dyDescent="0.25">
      <c r="A49" s="22"/>
      <c r="B49" s="22"/>
      <c r="C49" s="122"/>
      <c r="D49" s="22"/>
      <c r="E49" s="22"/>
      <c r="F49" s="22"/>
      <c r="G49" s="22"/>
      <c r="H49" s="22"/>
      <c r="I49" s="22"/>
      <c r="J49" s="22"/>
      <c r="K49" s="22"/>
      <c r="L49" s="22"/>
      <c r="M49" s="22"/>
      <c r="N49" s="22"/>
      <c r="O49" s="22"/>
      <c r="P49" s="22"/>
      <c r="Q49" s="22"/>
      <c r="R49" s="22"/>
      <c r="S49" s="22"/>
      <c r="T49" s="22"/>
      <c r="U49" s="22"/>
    </row>
    <row r="50" spans="1:21" x14ac:dyDescent="0.25">
      <c r="A50" s="22"/>
      <c r="B50" s="22"/>
      <c r="C50" s="122"/>
      <c r="D50" s="22"/>
      <c r="E50" s="22"/>
      <c r="F50" s="22"/>
      <c r="G50" s="22"/>
      <c r="H50" s="22"/>
      <c r="I50" s="22"/>
      <c r="J50" s="22"/>
      <c r="K50" s="22"/>
      <c r="L50" s="22"/>
      <c r="M50" s="22"/>
      <c r="N50" s="22"/>
      <c r="O50" s="22"/>
      <c r="P50" s="22"/>
      <c r="Q50" s="22"/>
      <c r="R50" s="22"/>
      <c r="S50" s="22"/>
      <c r="T50" s="22"/>
      <c r="U50" s="22"/>
    </row>
    <row r="51" spans="1:21" x14ac:dyDescent="0.25">
      <c r="A51" s="22"/>
      <c r="B51" s="22"/>
      <c r="C51" s="122"/>
      <c r="D51" s="22"/>
      <c r="E51" s="22"/>
      <c r="F51" s="22"/>
      <c r="G51" s="22"/>
      <c r="H51" s="22"/>
      <c r="I51" s="22"/>
      <c r="J51" s="22"/>
      <c r="K51" s="22"/>
      <c r="L51" s="22"/>
      <c r="M51" s="22"/>
      <c r="N51" s="22"/>
      <c r="O51" s="22"/>
      <c r="P51" s="22"/>
      <c r="Q51" s="22"/>
      <c r="R51" s="22"/>
      <c r="S51" s="22"/>
      <c r="T51" s="22"/>
      <c r="U51" s="22"/>
    </row>
    <row r="52" spans="1:21" x14ac:dyDescent="0.25">
      <c r="A52" s="22"/>
      <c r="B52" s="22"/>
      <c r="C52" s="122"/>
      <c r="D52" s="22"/>
      <c r="E52" s="22"/>
      <c r="F52" s="22"/>
      <c r="G52" s="22"/>
      <c r="H52" s="22"/>
      <c r="I52" s="22"/>
      <c r="J52" s="22"/>
      <c r="K52" s="22"/>
      <c r="L52" s="22"/>
      <c r="M52" s="22"/>
      <c r="N52" s="22"/>
      <c r="O52" s="22"/>
      <c r="P52" s="22"/>
      <c r="Q52" s="22"/>
      <c r="R52" s="22"/>
      <c r="S52" s="22"/>
      <c r="T52" s="22"/>
      <c r="U52" s="22"/>
    </row>
    <row r="53" spans="1:21" x14ac:dyDescent="0.25">
      <c r="A53" s="22"/>
      <c r="B53" s="22"/>
      <c r="C53" s="122"/>
      <c r="D53" s="22"/>
      <c r="E53" s="22"/>
      <c r="F53" s="22"/>
      <c r="G53" s="22"/>
      <c r="H53" s="22"/>
      <c r="I53" s="22"/>
      <c r="J53" s="22"/>
      <c r="K53" s="22"/>
      <c r="L53" s="22"/>
      <c r="M53" s="22"/>
      <c r="N53" s="22"/>
      <c r="O53" s="22"/>
      <c r="P53" s="22"/>
      <c r="Q53" s="22"/>
      <c r="R53" s="22"/>
      <c r="S53" s="22"/>
      <c r="T53" s="22"/>
      <c r="U53" s="22"/>
    </row>
    <row r="54" spans="1:21" x14ac:dyDescent="0.25">
      <c r="A54" s="22"/>
      <c r="B54" s="22"/>
      <c r="C54" s="122"/>
      <c r="D54" s="22"/>
      <c r="E54" s="22"/>
      <c r="F54" s="22"/>
      <c r="G54" s="22"/>
      <c r="H54" s="22"/>
      <c r="I54" s="22"/>
      <c r="J54" s="22"/>
      <c r="K54" s="22"/>
      <c r="L54" s="22"/>
      <c r="M54" s="22"/>
      <c r="N54" s="22"/>
      <c r="O54" s="22"/>
      <c r="P54" s="22"/>
      <c r="Q54" s="22"/>
      <c r="R54" s="22"/>
      <c r="S54" s="22"/>
      <c r="T54" s="22"/>
      <c r="U54" s="22"/>
    </row>
    <row r="55" spans="1:21" x14ac:dyDescent="0.25">
      <c r="A55" s="22"/>
      <c r="B55" s="22"/>
      <c r="C55" s="122"/>
      <c r="D55" s="22"/>
      <c r="E55" s="22"/>
      <c r="F55" s="22"/>
      <c r="G55" s="22"/>
      <c r="H55" s="22"/>
      <c r="I55" s="22"/>
      <c r="J55" s="22"/>
      <c r="K55" s="22"/>
      <c r="L55" s="22"/>
      <c r="M55" s="22"/>
      <c r="N55" s="22"/>
      <c r="O55" s="22"/>
      <c r="P55" s="22"/>
      <c r="Q55" s="22"/>
      <c r="R55" s="22"/>
      <c r="S55" s="22"/>
      <c r="T55" s="22"/>
      <c r="U55" s="22"/>
    </row>
    <row r="56" spans="1:21" x14ac:dyDescent="0.25">
      <c r="A56" s="22"/>
      <c r="B56" s="22"/>
      <c r="C56" s="122"/>
      <c r="D56" s="22"/>
      <c r="E56" s="22"/>
      <c r="F56" s="22"/>
      <c r="G56" s="22"/>
      <c r="H56" s="22"/>
      <c r="I56" s="22"/>
      <c r="J56" s="22"/>
      <c r="K56" s="22"/>
      <c r="L56" s="22"/>
      <c r="M56" s="22"/>
      <c r="N56" s="22"/>
      <c r="O56" s="22"/>
      <c r="P56" s="22"/>
      <c r="Q56" s="22"/>
      <c r="R56" s="22"/>
      <c r="S56" s="22"/>
      <c r="T56" s="22"/>
      <c r="U56" s="22"/>
    </row>
    <row r="57" spans="1:21" x14ac:dyDescent="0.25">
      <c r="A57" s="22"/>
      <c r="B57" s="22"/>
      <c r="C57" s="122"/>
      <c r="D57" s="22"/>
      <c r="E57" s="22"/>
      <c r="F57" s="22"/>
      <c r="G57" s="22"/>
      <c r="H57" s="22"/>
      <c r="I57" s="22"/>
      <c r="J57" s="22"/>
      <c r="K57" s="22"/>
      <c r="L57" s="22"/>
      <c r="M57" s="22"/>
      <c r="N57" s="22"/>
      <c r="O57" s="22"/>
      <c r="P57" s="22"/>
      <c r="Q57" s="22"/>
      <c r="R57" s="22"/>
      <c r="S57" s="22"/>
      <c r="T57" s="22"/>
      <c r="U57" s="22"/>
    </row>
    <row r="58" spans="1:21" x14ac:dyDescent="0.25">
      <c r="A58" s="22"/>
      <c r="B58" s="22"/>
      <c r="C58" s="122"/>
      <c r="D58" s="22"/>
      <c r="E58" s="22"/>
      <c r="F58" s="22"/>
      <c r="G58" s="22"/>
      <c r="H58" s="22"/>
      <c r="I58" s="22"/>
      <c r="J58" s="22"/>
      <c r="K58" s="22"/>
      <c r="L58" s="22"/>
      <c r="M58" s="22"/>
      <c r="N58" s="22"/>
      <c r="O58" s="22"/>
      <c r="P58" s="22"/>
      <c r="Q58" s="22"/>
      <c r="R58" s="22"/>
      <c r="S58" s="22"/>
      <c r="T58" s="22"/>
      <c r="U58" s="22"/>
    </row>
    <row r="59" spans="1:21" x14ac:dyDescent="0.25">
      <c r="A59" s="22"/>
      <c r="B59" s="22"/>
      <c r="C59" s="122"/>
      <c r="D59" s="22"/>
      <c r="E59" s="22"/>
      <c r="F59" s="22"/>
      <c r="G59" s="22"/>
      <c r="H59" s="22"/>
      <c r="I59" s="22"/>
      <c r="J59" s="22"/>
      <c r="K59" s="22"/>
      <c r="L59" s="22"/>
      <c r="M59" s="22"/>
      <c r="N59" s="22"/>
      <c r="O59" s="22"/>
      <c r="P59" s="22"/>
      <c r="Q59" s="22"/>
      <c r="R59" s="22"/>
      <c r="S59" s="22"/>
      <c r="T59" s="22"/>
      <c r="U59" s="22"/>
    </row>
    <row r="60" spans="1:21" x14ac:dyDescent="0.25">
      <c r="A60" s="22"/>
      <c r="B60" s="22"/>
      <c r="C60" s="122"/>
      <c r="D60" s="22"/>
      <c r="E60" s="22"/>
      <c r="F60" s="22"/>
      <c r="G60" s="22"/>
      <c r="H60" s="22"/>
      <c r="I60" s="22"/>
      <c r="J60" s="22"/>
      <c r="K60" s="22"/>
      <c r="L60" s="22"/>
      <c r="M60" s="22"/>
      <c r="N60" s="22"/>
      <c r="O60" s="22"/>
      <c r="P60" s="22"/>
      <c r="Q60" s="22"/>
      <c r="R60" s="22"/>
      <c r="S60" s="22"/>
      <c r="T60" s="22"/>
      <c r="U60" s="22"/>
    </row>
    <row r="61" spans="1:21" x14ac:dyDescent="0.25">
      <c r="A61" s="22"/>
      <c r="B61" s="22"/>
      <c r="C61" s="122"/>
      <c r="D61" s="22"/>
      <c r="E61" s="22"/>
      <c r="F61" s="22"/>
      <c r="G61" s="22"/>
      <c r="H61" s="22"/>
      <c r="I61" s="22"/>
      <c r="J61" s="22"/>
      <c r="K61" s="22"/>
      <c r="L61" s="22"/>
      <c r="M61" s="22"/>
      <c r="N61" s="22"/>
      <c r="O61" s="22"/>
      <c r="P61" s="22"/>
      <c r="Q61" s="22"/>
      <c r="R61" s="22"/>
      <c r="S61" s="22"/>
      <c r="T61" s="22"/>
      <c r="U61" s="22"/>
    </row>
    <row r="62" spans="1:21" x14ac:dyDescent="0.25">
      <c r="A62" s="22"/>
      <c r="B62" s="22"/>
      <c r="C62" s="122"/>
      <c r="D62" s="22"/>
      <c r="E62" s="22"/>
      <c r="F62" s="22"/>
      <c r="G62" s="22"/>
      <c r="H62" s="22"/>
      <c r="I62" s="22"/>
      <c r="J62" s="22"/>
      <c r="K62" s="22"/>
      <c r="L62" s="22"/>
      <c r="M62" s="22"/>
      <c r="N62" s="22"/>
      <c r="O62" s="22"/>
      <c r="P62" s="22"/>
      <c r="Q62" s="22"/>
      <c r="R62" s="22"/>
      <c r="S62" s="22"/>
      <c r="T62" s="22"/>
      <c r="U62" s="22"/>
    </row>
    <row r="63" spans="1:21" x14ac:dyDescent="0.25">
      <c r="A63" s="22"/>
      <c r="B63" s="22"/>
      <c r="C63" s="122"/>
      <c r="D63" s="22"/>
      <c r="E63" s="22"/>
      <c r="F63" s="22"/>
      <c r="G63" s="22"/>
      <c r="H63" s="22"/>
      <c r="I63" s="22"/>
      <c r="J63" s="22"/>
      <c r="K63" s="22"/>
      <c r="L63" s="22"/>
      <c r="M63" s="22"/>
      <c r="N63" s="22"/>
      <c r="O63" s="22"/>
      <c r="P63" s="22"/>
      <c r="Q63" s="22"/>
      <c r="R63" s="22"/>
      <c r="S63" s="22"/>
      <c r="T63" s="22"/>
      <c r="U63" s="22"/>
    </row>
    <row r="64" spans="1:21" x14ac:dyDescent="0.25">
      <c r="A64" s="22"/>
      <c r="B64" s="22"/>
      <c r="C64" s="122"/>
      <c r="D64" s="22"/>
      <c r="E64" s="22"/>
      <c r="F64" s="22"/>
      <c r="G64" s="22"/>
      <c r="H64" s="22"/>
      <c r="I64" s="22"/>
      <c r="J64" s="22"/>
      <c r="K64" s="22"/>
      <c r="L64" s="22"/>
      <c r="M64" s="22"/>
      <c r="N64" s="22"/>
      <c r="O64" s="22"/>
      <c r="P64" s="22"/>
      <c r="Q64" s="22"/>
      <c r="R64" s="22"/>
      <c r="S64" s="22"/>
      <c r="T64" s="22"/>
      <c r="U64" s="22"/>
    </row>
    <row r="65" spans="1:21" x14ac:dyDescent="0.25">
      <c r="A65" s="22"/>
      <c r="B65" s="22"/>
      <c r="C65" s="122"/>
      <c r="D65" s="22"/>
      <c r="E65" s="22"/>
      <c r="F65" s="22"/>
      <c r="G65" s="22"/>
      <c r="H65" s="22"/>
      <c r="I65" s="22"/>
      <c r="J65" s="22"/>
      <c r="K65" s="22"/>
      <c r="L65" s="22"/>
      <c r="M65" s="22"/>
      <c r="N65" s="22"/>
      <c r="O65" s="22"/>
      <c r="P65" s="22"/>
      <c r="Q65" s="22"/>
      <c r="R65" s="22"/>
      <c r="S65" s="22"/>
      <c r="T65" s="22"/>
      <c r="U65" s="22"/>
    </row>
    <row r="66" spans="1:21" x14ac:dyDescent="0.25">
      <c r="A66" s="22"/>
      <c r="B66" s="22"/>
      <c r="C66" s="122"/>
      <c r="D66" s="22"/>
      <c r="E66" s="22"/>
      <c r="F66" s="22"/>
      <c r="G66" s="22"/>
      <c r="H66" s="22"/>
      <c r="I66" s="22"/>
      <c r="J66" s="22"/>
      <c r="K66" s="22"/>
      <c r="L66" s="22"/>
      <c r="M66" s="22"/>
      <c r="N66" s="22"/>
      <c r="O66" s="22"/>
      <c r="P66" s="22"/>
      <c r="Q66" s="22"/>
      <c r="R66" s="22"/>
      <c r="S66" s="22"/>
      <c r="T66" s="22"/>
      <c r="U66" s="22"/>
    </row>
    <row r="67" spans="1:21" x14ac:dyDescent="0.25">
      <c r="A67" s="22"/>
      <c r="B67" s="22"/>
      <c r="C67" s="122"/>
      <c r="D67" s="22"/>
      <c r="E67" s="22"/>
      <c r="F67" s="22"/>
      <c r="G67" s="22"/>
      <c r="H67" s="22"/>
      <c r="I67" s="22"/>
      <c r="J67" s="22"/>
      <c r="K67" s="22"/>
      <c r="L67" s="22"/>
      <c r="M67" s="22"/>
      <c r="N67" s="22"/>
      <c r="O67" s="22"/>
      <c r="P67" s="22"/>
      <c r="Q67" s="22"/>
      <c r="R67" s="22"/>
      <c r="S67" s="22"/>
      <c r="T67" s="22"/>
      <c r="U67" s="22"/>
    </row>
    <row r="68" spans="1:21" x14ac:dyDescent="0.25">
      <c r="A68" s="22"/>
      <c r="B68" s="22"/>
      <c r="C68" s="122"/>
      <c r="D68" s="22"/>
      <c r="E68" s="22"/>
      <c r="F68" s="22"/>
      <c r="G68" s="22"/>
      <c r="H68" s="22"/>
      <c r="I68" s="22"/>
      <c r="J68" s="22"/>
      <c r="K68" s="22"/>
      <c r="L68" s="22"/>
      <c r="M68" s="22"/>
      <c r="N68" s="22"/>
      <c r="O68" s="22"/>
      <c r="P68" s="22"/>
      <c r="Q68" s="22"/>
      <c r="R68" s="22"/>
      <c r="S68" s="22"/>
      <c r="T68" s="22"/>
      <c r="U68" s="22"/>
    </row>
    <row r="69" spans="1:21" x14ac:dyDescent="0.25">
      <c r="A69" s="22"/>
      <c r="B69" s="22"/>
      <c r="C69" s="122"/>
      <c r="D69" s="22"/>
      <c r="E69" s="22"/>
      <c r="F69" s="22"/>
      <c r="G69" s="22"/>
      <c r="H69" s="22"/>
      <c r="I69" s="22"/>
      <c r="J69" s="22"/>
      <c r="K69" s="22"/>
      <c r="L69" s="22"/>
      <c r="M69" s="22"/>
      <c r="N69" s="22"/>
      <c r="O69" s="22"/>
      <c r="P69" s="22"/>
      <c r="Q69" s="22"/>
      <c r="R69" s="22"/>
      <c r="S69" s="22"/>
      <c r="T69" s="22"/>
      <c r="U69" s="22"/>
    </row>
    <row r="70" spans="1:21" x14ac:dyDescent="0.25">
      <c r="A70" s="22"/>
      <c r="B70" s="22"/>
      <c r="C70" s="122"/>
      <c r="D70" s="22"/>
      <c r="E70" s="22"/>
      <c r="F70" s="22"/>
      <c r="G70" s="22"/>
      <c r="H70" s="22"/>
      <c r="I70" s="22"/>
      <c r="J70" s="22"/>
      <c r="K70" s="22"/>
      <c r="L70" s="22"/>
      <c r="M70" s="22"/>
      <c r="N70" s="22"/>
      <c r="O70" s="22"/>
      <c r="P70" s="22"/>
      <c r="Q70" s="22"/>
      <c r="R70" s="22"/>
      <c r="S70" s="22"/>
      <c r="T70" s="22"/>
      <c r="U70" s="22"/>
    </row>
    <row r="71" spans="1:21" x14ac:dyDescent="0.25">
      <c r="A71" s="22"/>
      <c r="B71" s="22"/>
      <c r="C71" s="122"/>
      <c r="D71" s="22"/>
      <c r="E71" s="22"/>
      <c r="F71" s="22"/>
      <c r="G71" s="22"/>
      <c r="H71" s="22"/>
      <c r="I71" s="22"/>
      <c r="J71" s="22"/>
      <c r="K71" s="22"/>
      <c r="L71" s="22"/>
      <c r="M71" s="22"/>
      <c r="N71" s="22"/>
      <c r="O71" s="22"/>
      <c r="P71" s="22"/>
      <c r="Q71" s="22"/>
      <c r="R71" s="22"/>
      <c r="S71" s="22"/>
      <c r="T71" s="22"/>
      <c r="U71" s="22"/>
    </row>
    <row r="72" spans="1:21" x14ac:dyDescent="0.25">
      <c r="A72" s="22"/>
      <c r="B72" s="22"/>
      <c r="C72" s="122"/>
      <c r="D72" s="22"/>
      <c r="E72" s="22"/>
      <c r="F72" s="22"/>
      <c r="G72" s="22"/>
      <c r="H72" s="22"/>
      <c r="I72" s="22"/>
      <c r="J72" s="22"/>
      <c r="K72" s="22"/>
      <c r="L72" s="22"/>
      <c r="M72" s="22"/>
      <c r="N72" s="22"/>
      <c r="O72" s="22"/>
      <c r="P72" s="22"/>
      <c r="Q72" s="22"/>
      <c r="R72" s="22"/>
      <c r="S72" s="22"/>
      <c r="T72" s="22"/>
      <c r="U72" s="22"/>
    </row>
    <row r="73" spans="1:21" x14ac:dyDescent="0.25">
      <c r="A73" s="22"/>
      <c r="B73" s="22"/>
      <c r="C73" s="122"/>
      <c r="D73" s="22"/>
      <c r="E73" s="22"/>
      <c r="F73" s="22"/>
      <c r="G73" s="22"/>
      <c r="H73" s="22"/>
      <c r="I73" s="22"/>
      <c r="J73" s="22"/>
      <c r="K73" s="22"/>
      <c r="L73" s="22"/>
      <c r="M73" s="22"/>
      <c r="N73" s="22"/>
      <c r="O73" s="22"/>
      <c r="P73" s="22"/>
      <c r="Q73" s="22"/>
      <c r="R73" s="22"/>
      <c r="S73" s="22"/>
      <c r="T73" s="22"/>
      <c r="U73" s="22"/>
    </row>
    <row r="74" spans="1:21" x14ac:dyDescent="0.25">
      <c r="A74" s="22"/>
      <c r="B74" s="22"/>
      <c r="C74" s="122"/>
      <c r="D74" s="22"/>
      <c r="E74" s="22"/>
      <c r="F74" s="22"/>
      <c r="G74" s="22"/>
      <c r="H74" s="22"/>
      <c r="I74" s="22"/>
      <c r="J74" s="22"/>
      <c r="K74" s="22"/>
      <c r="L74" s="22"/>
      <c r="M74" s="22"/>
      <c r="N74" s="22"/>
      <c r="O74" s="22"/>
      <c r="P74" s="22"/>
      <c r="Q74" s="22"/>
      <c r="R74" s="22"/>
      <c r="S74" s="22"/>
      <c r="T74" s="22"/>
      <c r="U74" s="22"/>
    </row>
    <row r="75" spans="1:21" x14ac:dyDescent="0.25">
      <c r="A75" s="22"/>
      <c r="B75" s="22"/>
      <c r="C75" s="122"/>
      <c r="D75" s="22"/>
      <c r="E75" s="22"/>
      <c r="F75" s="22"/>
      <c r="G75" s="22"/>
      <c r="H75" s="22"/>
      <c r="I75" s="22"/>
      <c r="J75" s="22"/>
      <c r="K75" s="22"/>
      <c r="L75" s="22"/>
      <c r="M75" s="22"/>
      <c r="N75" s="22"/>
      <c r="O75" s="22"/>
      <c r="P75" s="22"/>
      <c r="Q75" s="22"/>
      <c r="R75" s="22"/>
      <c r="S75" s="22"/>
      <c r="T75" s="22"/>
      <c r="U75" s="22"/>
    </row>
    <row r="76" spans="1:21" x14ac:dyDescent="0.25">
      <c r="A76" s="22"/>
      <c r="B76" s="22"/>
      <c r="C76" s="122"/>
      <c r="D76" s="22"/>
      <c r="E76" s="22"/>
      <c r="F76" s="22"/>
      <c r="G76" s="22"/>
      <c r="H76" s="22"/>
      <c r="I76" s="22"/>
      <c r="J76" s="22"/>
      <c r="K76" s="22"/>
      <c r="L76" s="22"/>
      <c r="M76" s="22"/>
      <c r="N76" s="22"/>
      <c r="O76" s="22"/>
      <c r="P76" s="22"/>
      <c r="Q76" s="22"/>
      <c r="R76" s="22"/>
      <c r="S76" s="22"/>
      <c r="T76" s="22"/>
      <c r="U76" s="22"/>
    </row>
    <row r="77" spans="1:21" x14ac:dyDescent="0.25">
      <c r="A77" s="22"/>
      <c r="B77" s="22"/>
      <c r="C77" s="122"/>
      <c r="D77" s="22"/>
      <c r="E77" s="22"/>
      <c r="F77" s="22"/>
      <c r="G77" s="22"/>
      <c r="H77" s="22"/>
      <c r="I77" s="22"/>
      <c r="J77" s="22"/>
      <c r="K77" s="22"/>
      <c r="L77" s="22"/>
      <c r="M77" s="22"/>
      <c r="N77" s="22"/>
      <c r="O77" s="22"/>
      <c r="P77" s="22"/>
      <c r="Q77" s="22"/>
      <c r="R77" s="22"/>
      <c r="S77" s="22"/>
      <c r="T77" s="22"/>
      <c r="U77" s="22"/>
    </row>
    <row r="78" spans="1:21" x14ac:dyDescent="0.25">
      <c r="A78" s="22"/>
      <c r="B78" s="22"/>
      <c r="C78" s="122"/>
      <c r="D78" s="22"/>
      <c r="E78" s="22"/>
      <c r="F78" s="22"/>
      <c r="G78" s="22"/>
      <c r="H78" s="22"/>
      <c r="I78" s="22"/>
      <c r="J78" s="22"/>
      <c r="K78" s="22"/>
      <c r="L78" s="22"/>
      <c r="M78" s="22"/>
      <c r="N78" s="22"/>
      <c r="O78" s="22"/>
      <c r="P78" s="22"/>
      <c r="Q78" s="22"/>
      <c r="R78" s="22"/>
      <c r="S78" s="22"/>
      <c r="T78" s="22"/>
      <c r="U78" s="22"/>
    </row>
    <row r="79" spans="1:21" x14ac:dyDescent="0.25">
      <c r="A79" s="22"/>
      <c r="B79" s="22"/>
      <c r="C79" s="122"/>
      <c r="D79" s="22"/>
      <c r="E79" s="22"/>
      <c r="F79" s="22"/>
      <c r="G79" s="22"/>
      <c r="H79" s="22"/>
      <c r="I79" s="22"/>
      <c r="J79" s="22"/>
      <c r="K79" s="22"/>
      <c r="L79" s="22"/>
      <c r="M79" s="22"/>
      <c r="N79" s="22"/>
      <c r="O79" s="22"/>
      <c r="P79" s="22"/>
      <c r="Q79" s="22"/>
      <c r="R79" s="22"/>
      <c r="S79" s="22"/>
      <c r="T79" s="22"/>
      <c r="U79" s="22"/>
    </row>
    <row r="80" spans="1:21" x14ac:dyDescent="0.25">
      <c r="A80" s="22"/>
      <c r="B80" s="22"/>
      <c r="C80" s="122"/>
      <c r="D80" s="22"/>
      <c r="E80" s="22"/>
      <c r="F80" s="22"/>
      <c r="G80" s="22"/>
      <c r="H80" s="22"/>
      <c r="I80" s="22"/>
      <c r="J80" s="22"/>
      <c r="K80" s="22"/>
      <c r="L80" s="22"/>
      <c r="M80" s="22"/>
      <c r="N80" s="22"/>
      <c r="O80" s="22"/>
      <c r="P80" s="22"/>
      <c r="Q80" s="22"/>
      <c r="R80" s="22"/>
      <c r="S80" s="22"/>
      <c r="T80" s="22"/>
      <c r="U80" s="22"/>
    </row>
    <row r="81" spans="1:21" x14ac:dyDescent="0.25">
      <c r="A81" s="22"/>
      <c r="B81" s="22"/>
      <c r="C81" s="122"/>
      <c r="D81" s="22"/>
      <c r="E81" s="22"/>
      <c r="F81" s="22"/>
      <c r="G81" s="22"/>
      <c r="H81" s="22"/>
      <c r="I81" s="22"/>
      <c r="J81" s="22"/>
      <c r="K81" s="22"/>
      <c r="L81" s="22"/>
      <c r="M81" s="22"/>
      <c r="N81" s="22"/>
      <c r="O81" s="22"/>
      <c r="P81" s="22"/>
      <c r="Q81" s="22"/>
      <c r="R81" s="22"/>
      <c r="S81" s="22"/>
      <c r="T81" s="22"/>
      <c r="U81" s="22"/>
    </row>
    <row r="82" spans="1:21" x14ac:dyDescent="0.25">
      <c r="A82" s="22"/>
      <c r="B82" s="22"/>
      <c r="C82" s="122"/>
      <c r="D82" s="22"/>
      <c r="E82" s="22"/>
      <c r="F82" s="22"/>
      <c r="G82" s="22"/>
      <c r="H82" s="22"/>
      <c r="I82" s="22"/>
      <c r="J82" s="22"/>
      <c r="K82" s="22"/>
      <c r="L82" s="22"/>
      <c r="M82" s="22"/>
      <c r="N82" s="22"/>
      <c r="O82" s="22"/>
      <c r="P82" s="22"/>
      <c r="Q82" s="22"/>
      <c r="R82" s="22"/>
      <c r="S82" s="22"/>
      <c r="T82" s="22"/>
      <c r="U82" s="22"/>
    </row>
    <row r="83" spans="1:21" x14ac:dyDescent="0.25">
      <c r="A83" s="22"/>
      <c r="B83" s="22"/>
      <c r="C83" s="122"/>
      <c r="D83" s="22"/>
      <c r="E83" s="22"/>
      <c r="F83" s="22"/>
      <c r="G83" s="22"/>
      <c r="H83" s="22"/>
      <c r="I83" s="22"/>
      <c r="J83" s="22"/>
      <c r="K83" s="22"/>
      <c r="L83" s="22"/>
      <c r="M83" s="22"/>
      <c r="N83" s="22"/>
      <c r="O83" s="22"/>
      <c r="P83" s="22"/>
      <c r="Q83" s="22"/>
      <c r="R83" s="22"/>
      <c r="S83" s="22"/>
      <c r="T83" s="22"/>
      <c r="U83" s="22"/>
    </row>
    <row r="84" spans="1:21" x14ac:dyDescent="0.25">
      <c r="A84" s="22"/>
      <c r="B84" s="22"/>
      <c r="C84" s="122"/>
      <c r="D84" s="22"/>
      <c r="E84" s="22"/>
      <c r="F84" s="22"/>
      <c r="G84" s="22"/>
      <c r="H84" s="22"/>
      <c r="I84" s="22"/>
      <c r="J84" s="22"/>
      <c r="K84" s="22"/>
      <c r="L84" s="22"/>
      <c r="M84" s="22"/>
      <c r="N84" s="22"/>
      <c r="O84" s="22"/>
      <c r="P84" s="22"/>
      <c r="Q84" s="22"/>
      <c r="R84" s="22"/>
      <c r="S84" s="22"/>
      <c r="T84" s="22"/>
      <c r="U84" s="22"/>
    </row>
    <row r="85" spans="1:21" x14ac:dyDescent="0.25">
      <c r="A85" s="22"/>
      <c r="B85" s="22"/>
      <c r="C85" s="122"/>
      <c r="D85" s="22"/>
      <c r="E85" s="22"/>
      <c r="F85" s="22"/>
      <c r="G85" s="22"/>
      <c r="H85" s="22"/>
      <c r="I85" s="22"/>
      <c r="J85" s="22"/>
      <c r="K85" s="22"/>
      <c r="L85" s="22"/>
      <c r="M85" s="22"/>
      <c r="N85" s="22"/>
      <c r="O85" s="22"/>
      <c r="P85" s="22"/>
      <c r="Q85" s="22"/>
      <c r="R85" s="22"/>
      <c r="S85" s="22"/>
      <c r="T85" s="22"/>
      <c r="U85" s="22"/>
    </row>
    <row r="86" spans="1:21" x14ac:dyDescent="0.25">
      <c r="A86" s="22"/>
      <c r="B86" s="22"/>
      <c r="C86" s="122"/>
      <c r="D86" s="22"/>
      <c r="E86" s="22"/>
      <c r="F86" s="22"/>
      <c r="G86" s="22"/>
      <c r="H86" s="22"/>
      <c r="I86" s="22"/>
      <c r="J86" s="22"/>
      <c r="K86" s="22"/>
      <c r="L86" s="22"/>
      <c r="M86" s="22"/>
      <c r="N86" s="22"/>
      <c r="O86" s="22"/>
      <c r="P86" s="22"/>
      <c r="Q86" s="22"/>
      <c r="R86" s="22"/>
      <c r="S86" s="22"/>
      <c r="T86" s="22"/>
      <c r="U86" s="22"/>
    </row>
    <row r="87" spans="1:21" x14ac:dyDescent="0.25">
      <c r="A87" s="22"/>
      <c r="B87" s="22"/>
      <c r="C87" s="122"/>
      <c r="D87" s="22"/>
      <c r="E87" s="22"/>
      <c r="F87" s="22"/>
      <c r="G87" s="22"/>
      <c r="H87" s="22"/>
      <c r="I87" s="22"/>
      <c r="J87" s="22"/>
      <c r="K87" s="22"/>
      <c r="L87" s="22"/>
      <c r="M87" s="22"/>
      <c r="N87" s="22"/>
      <c r="O87" s="22"/>
      <c r="P87" s="22"/>
      <c r="Q87" s="22"/>
      <c r="R87" s="22"/>
      <c r="S87" s="22"/>
      <c r="T87" s="22"/>
      <c r="U87" s="22"/>
    </row>
    <row r="88" spans="1:21" x14ac:dyDescent="0.25">
      <c r="A88" s="22"/>
      <c r="B88" s="22"/>
      <c r="C88" s="122"/>
      <c r="D88" s="22"/>
      <c r="E88" s="22"/>
      <c r="F88" s="22"/>
      <c r="G88" s="22"/>
      <c r="H88" s="22"/>
      <c r="I88" s="22"/>
      <c r="J88" s="22"/>
      <c r="K88" s="22"/>
      <c r="L88" s="22"/>
      <c r="M88" s="22"/>
      <c r="N88" s="22"/>
      <c r="O88" s="22"/>
      <c r="P88" s="22"/>
      <c r="Q88" s="22"/>
      <c r="R88" s="22"/>
      <c r="S88" s="22"/>
      <c r="T88" s="22"/>
      <c r="U88" s="22"/>
    </row>
    <row r="89" spans="1:21" x14ac:dyDescent="0.25">
      <c r="A89" s="22"/>
      <c r="B89" s="22"/>
      <c r="C89" s="122"/>
      <c r="D89" s="22"/>
      <c r="E89" s="22"/>
      <c r="F89" s="22"/>
      <c r="G89" s="22"/>
      <c r="H89" s="22"/>
      <c r="I89" s="22"/>
      <c r="J89" s="22"/>
      <c r="K89" s="22"/>
      <c r="L89" s="22"/>
      <c r="M89" s="22"/>
      <c r="N89" s="22"/>
      <c r="O89" s="22"/>
      <c r="P89" s="22"/>
      <c r="Q89" s="22"/>
      <c r="R89" s="22"/>
      <c r="S89" s="22"/>
      <c r="T89" s="22"/>
      <c r="U89" s="22"/>
    </row>
    <row r="90" spans="1:21" x14ac:dyDescent="0.25">
      <c r="A90" s="22"/>
      <c r="B90" s="22"/>
      <c r="C90" s="122"/>
      <c r="D90" s="22"/>
      <c r="E90" s="22"/>
      <c r="F90" s="22"/>
      <c r="G90" s="22"/>
      <c r="H90" s="22"/>
      <c r="I90" s="22"/>
      <c r="J90" s="22"/>
      <c r="K90" s="22"/>
      <c r="L90" s="22"/>
      <c r="M90" s="22"/>
      <c r="N90" s="22"/>
      <c r="O90" s="22"/>
      <c r="P90" s="22"/>
      <c r="Q90" s="22"/>
      <c r="R90" s="22"/>
      <c r="S90" s="22"/>
      <c r="T90" s="22"/>
      <c r="U90" s="22"/>
    </row>
    <row r="91" spans="1:21" x14ac:dyDescent="0.25">
      <c r="A91" s="22"/>
      <c r="B91" s="22"/>
      <c r="C91" s="122"/>
      <c r="D91" s="22"/>
      <c r="E91" s="22"/>
      <c r="F91" s="22"/>
      <c r="G91" s="22"/>
      <c r="H91" s="22"/>
      <c r="I91" s="22"/>
      <c r="J91" s="22"/>
      <c r="K91" s="22"/>
      <c r="L91" s="22"/>
      <c r="M91" s="22"/>
      <c r="N91" s="22"/>
      <c r="O91" s="22"/>
      <c r="P91" s="22"/>
      <c r="Q91" s="22"/>
      <c r="R91" s="22"/>
      <c r="S91" s="22"/>
      <c r="T91" s="22"/>
      <c r="U91" s="22"/>
    </row>
    <row r="92" spans="1:21" x14ac:dyDescent="0.25">
      <c r="A92" s="22"/>
      <c r="B92" s="22"/>
      <c r="C92" s="122"/>
      <c r="D92" s="22"/>
      <c r="E92" s="22"/>
      <c r="F92" s="22"/>
      <c r="G92" s="22"/>
      <c r="H92" s="22"/>
      <c r="I92" s="22"/>
      <c r="J92" s="22"/>
      <c r="K92" s="22"/>
      <c r="L92" s="22"/>
      <c r="M92" s="22"/>
      <c r="N92" s="22"/>
      <c r="O92" s="22"/>
      <c r="P92" s="22"/>
      <c r="Q92" s="22"/>
      <c r="R92" s="22"/>
      <c r="S92" s="22"/>
      <c r="T92" s="22"/>
      <c r="U92" s="22"/>
    </row>
    <row r="93" spans="1:21" x14ac:dyDescent="0.25">
      <c r="A93" s="22"/>
      <c r="B93" s="22"/>
      <c r="C93" s="122"/>
      <c r="D93" s="22"/>
      <c r="E93" s="22"/>
      <c r="F93" s="22"/>
      <c r="G93" s="22"/>
      <c r="H93" s="22"/>
      <c r="I93" s="22"/>
      <c r="J93" s="22"/>
      <c r="K93" s="22"/>
      <c r="L93" s="22"/>
      <c r="M93" s="22"/>
      <c r="N93" s="22"/>
      <c r="O93" s="22"/>
      <c r="P93" s="22"/>
      <c r="Q93" s="22"/>
      <c r="R93" s="22"/>
      <c r="S93" s="22"/>
      <c r="T93" s="22"/>
      <c r="U93" s="22"/>
    </row>
    <row r="94" spans="1:21" x14ac:dyDescent="0.25">
      <c r="A94" s="22"/>
      <c r="B94" s="22"/>
      <c r="C94" s="122"/>
      <c r="D94" s="22"/>
      <c r="E94" s="22"/>
      <c r="F94" s="22"/>
      <c r="G94" s="22"/>
      <c r="H94" s="22"/>
      <c r="I94" s="22"/>
      <c r="J94" s="22"/>
      <c r="K94" s="22"/>
      <c r="L94" s="22"/>
      <c r="M94" s="22"/>
      <c r="N94" s="22"/>
      <c r="O94" s="22"/>
      <c r="P94" s="22"/>
      <c r="Q94" s="22"/>
      <c r="R94" s="22"/>
      <c r="S94" s="22"/>
      <c r="T94" s="22"/>
      <c r="U94" s="22"/>
    </row>
    <row r="95" spans="1:21" x14ac:dyDescent="0.25">
      <c r="A95" s="22"/>
      <c r="B95" s="22"/>
      <c r="C95" s="122"/>
      <c r="D95" s="22"/>
      <c r="E95" s="22"/>
      <c r="F95" s="22"/>
      <c r="G95" s="22"/>
      <c r="H95" s="22"/>
      <c r="I95" s="22"/>
      <c r="J95" s="22"/>
      <c r="K95" s="22"/>
      <c r="L95" s="22"/>
      <c r="M95" s="22"/>
      <c r="N95" s="22"/>
      <c r="O95" s="22"/>
      <c r="P95" s="22"/>
      <c r="Q95" s="22"/>
      <c r="R95" s="22"/>
      <c r="S95" s="22"/>
      <c r="T95" s="22"/>
      <c r="U95" s="22"/>
    </row>
    <row r="96" spans="1:21" x14ac:dyDescent="0.25">
      <c r="A96" s="22"/>
      <c r="B96" s="22"/>
      <c r="C96" s="122"/>
      <c r="D96" s="22"/>
      <c r="E96" s="22"/>
      <c r="F96" s="22"/>
      <c r="G96" s="22"/>
      <c r="H96" s="22"/>
      <c r="I96" s="22"/>
      <c r="J96" s="22"/>
      <c r="K96" s="22"/>
      <c r="L96" s="22"/>
      <c r="M96" s="22"/>
      <c r="N96" s="22"/>
      <c r="O96" s="22"/>
      <c r="P96" s="22"/>
      <c r="Q96" s="22"/>
      <c r="R96" s="22"/>
      <c r="S96" s="22"/>
      <c r="T96" s="22"/>
      <c r="U96" s="22"/>
    </row>
    <row r="97" spans="1:21" x14ac:dyDescent="0.25">
      <c r="A97" s="22"/>
      <c r="B97" s="22"/>
      <c r="C97" s="122"/>
      <c r="D97" s="22"/>
      <c r="E97" s="22"/>
      <c r="F97" s="22"/>
      <c r="G97" s="22"/>
      <c r="H97" s="22"/>
      <c r="I97" s="22"/>
      <c r="J97" s="22"/>
      <c r="K97" s="22"/>
      <c r="L97" s="22"/>
      <c r="M97" s="22"/>
      <c r="N97" s="22"/>
      <c r="O97" s="22"/>
      <c r="P97" s="22"/>
      <c r="Q97" s="22"/>
      <c r="R97" s="22"/>
      <c r="S97" s="22"/>
      <c r="T97" s="22"/>
      <c r="U97" s="22"/>
    </row>
    <row r="98" spans="1:21" x14ac:dyDescent="0.25">
      <c r="A98" s="22"/>
      <c r="B98" s="22"/>
      <c r="C98" s="122"/>
      <c r="D98" s="22"/>
      <c r="E98" s="22"/>
      <c r="F98" s="22"/>
      <c r="G98" s="22"/>
      <c r="H98" s="22"/>
      <c r="I98" s="22"/>
      <c r="J98" s="22"/>
      <c r="K98" s="22"/>
      <c r="L98" s="22"/>
      <c r="M98" s="22"/>
      <c r="N98" s="22"/>
      <c r="O98" s="22"/>
      <c r="P98" s="22"/>
      <c r="Q98" s="22"/>
      <c r="R98" s="22"/>
      <c r="S98" s="22"/>
      <c r="T98" s="22"/>
      <c r="U98" s="22"/>
    </row>
    <row r="99" spans="1:21" x14ac:dyDescent="0.25">
      <c r="A99" s="22"/>
      <c r="B99" s="22"/>
      <c r="C99" s="122"/>
      <c r="D99" s="22"/>
      <c r="E99" s="22"/>
      <c r="F99" s="22"/>
      <c r="G99" s="22"/>
      <c r="H99" s="22"/>
      <c r="I99" s="22"/>
      <c r="J99" s="22"/>
      <c r="K99" s="22"/>
      <c r="L99" s="22"/>
      <c r="M99" s="22"/>
      <c r="N99" s="22"/>
      <c r="O99" s="22"/>
      <c r="P99" s="22"/>
      <c r="Q99" s="22"/>
      <c r="R99" s="22"/>
      <c r="S99" s="22"/>
      <c r="T99" s="22"/>
      <c r="U99" s="22"/>
    </row>
    <row r="100" spans="1:21" x14ac:dyDescent="0.25">
      <c r="A100" s="22"/>
      <c r="B100" s="22"/>
      <c r="C100" s="1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1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1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1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1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1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1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1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1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1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1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1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1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1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1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1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1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1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1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1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1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1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1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1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1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1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1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1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1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1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1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1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1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1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1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1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1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1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1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1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1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1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1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1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1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1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1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1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1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1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1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1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1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1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1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1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1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1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1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1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1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1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1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1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1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1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1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1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1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1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1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1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1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1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1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1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1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1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1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1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1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1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1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1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1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1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1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1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1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1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1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1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1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1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1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1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1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1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1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1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1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1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1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1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1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1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1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1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1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1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1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1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1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1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1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1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1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1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1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1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1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1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1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1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1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1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1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1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1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1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1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1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1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1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1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1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1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1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1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1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1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1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1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1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1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1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1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1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1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1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1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1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1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1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1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1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1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1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1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1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1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1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1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1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1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1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1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1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1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1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1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1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1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1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1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1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1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1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1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1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1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1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1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1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1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1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1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1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1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1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1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1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1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1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1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1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1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1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1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1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1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1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1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1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1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1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1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1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1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1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1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1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1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1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1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1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1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1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1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1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1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1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1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1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1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1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1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1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1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1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1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1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1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1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1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1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1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1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1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1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1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1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1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1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1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1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1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1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1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1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1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1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1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1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1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1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1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1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1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1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1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1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1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1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1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1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1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1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1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1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1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1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1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1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1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1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1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1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1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1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1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1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1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08"/>
  <sheetViews>
    <sheetView view="pageBreakPreview" zoomScale="75" zoomScaleNormal="80" zoomScaleSheetLayoutView="75" workbookViewId="0">
      <selection activeCell="M26" sqref="M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7.5703125" customWidth="1"/>
    <col min="12" max="12" width="30.85546875" customWidth="1"/>
    <col min="13" max="13" width="27.140625" customWidth="1"/>
    <col min="14" max="14" width="32.42578125" customWidth="1"/>
    <col min="15" max="15" width="13.28515625" customWidth="1"/>
    <col min="16" max="16" width="8.7109375" customWidth="1"/>
    <col min="17" max="17" width="15.7109375" customWidth="1"/>
    <col min="19" max="19" width="17" customWidth="1"/>
    <col min="20" max="20" width="14.7109375" customWidth="1"/>
    <col min="21" max="21" width="12" customWidth="1"/>
    <col min="22" max="22" width="13.85546875" customWidth="1"/>
    <col min="23" max="24" width="17.7109375" customWidth="1"/>
    <col min="25" max="25" width="34.42578125" customWidth="1"/>
    <col min="26" max="26" width="25.140625" customWidth="1"/>
    <col min="27" max="28" width="12.28515625" customWidth="1"/>
  </cols>
  <sheetData>
    <row r="1" spans="1:28" ht="18.75" x14ac:dyDescent="0.25">
      <c r="Z1" s="32" t="s">
        <v>65</v>
      </c>
    </row>
    <row r="2" spans="1:28" ht="18.75" x14ac:dyDescent="0.3">
      <c r="Z2" s="14" t="s">
        <v>7</v>
      </c>
    </row>
    <row r="3" spans="1:28" ht="18.75" x14ac:dyDescent="0.3">
      <c r="Z3" s="14" t="s">
        <v>64</v>
      </c>
    </row>
    <row r="4" spans="1:28" ht="18.75" customHeight="1" x14ac:dyDescent="0.25">
      <c r="A4" s="410" t="str">
        <f>'1. паспорт местоположение'!A5:C5</f>
        <v>Год раскрытия информации: 2023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row>
    <row r="6" spans="1:28" ht="18.75" x14ac:dyDescent="0.25">
      <c r="A6" s="424" t="s">
        <v>6</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87"/>
      <c r="AB6" s="87"/>
    </row>
    <row r="7" spans="1:28" ht="18.75" x14ac:dyDescent="0.25">
      <c r="A7" s="424"/>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87"/>
      <c r="AB7" s="87"/>
    </row>
    <row r="8" spans="1:28" x14ac:dyDescent="0.25">
      <c r="A8" s="418" t="str">
        <f>'1. паспорт местоположение'!A9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88"/>
      <c r="AB8" s="88"/>
    </row>
    <row r="9" spans="1:28" ht="15.75" x14ac:dyDescent="0.25">
      <c r="A9" s="420" t="s">
        <v>5</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89"/>
      <c r="AB9" s="89"/>
    </row>
    <row r="10" spans="1:28" ht="18.75" x14ac:dyDescent="0.25">
      <c r="A10" s="424"/>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87"/>
      <c r="AB10" s="87"/>
    </row>
    <row r="11" spans="1:28" x14ac:dyDescent="0.25">
      <c r="A11" s="418" t="str">
        <f>'1. паспорт местоположение'!A12:C12</f>
        <v>L_19-1049</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88"/>
      <c r="AB11" s="88"/>
    </row>
    <row r="12" spans="1:28" ht="15.75" x14ac:dyDescent="0.25">
      <c r="A12" s="420" t="s">
        <v>4</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89"/>
      <c r="AB12" s="89"/>
    </row>
    <row r="13" spans="1:28" ht="18.75" x14ac:dyDescent="0.25">
      <c r="A13" s="425"/>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10"/>
      <c r="AB13" s="10"/>
    </row>
    <row r="14" spans="1:28" x14ac:dyDescent="0.25">
      <c r="A14" s="418" t="str">
        <f>'1. паспорт местоположение'!A15</f>
        <v>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88"/>
      <c r="AB14" s="88"/>
    </row>
    <row r="15" spans="1:28" ht="15.75" x14ac:dyDescent="0.25">
      <c r="A15" s="420" t="s">
        <v>3</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89"/>
      <c r="AB15" s="89"/>
    </row>
    <row r="16" spans="1:28"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92"/>
      <c r="AB16" s="92"/>
    </row>
    <row r="17" spans="1:2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92"/>
      <c r="AB17" s="92"/>
    </row>
    <row r="18" spans="1:28"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92"/>
      <c r="AB18" s="92"/>
    </row>
    <row r="19" spans="1:2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92"/>
      <c r="AB19" s="92"/>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93"/>
      <c r="AB20" s="93"/>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93"/>
      <c r="AB21" s="93"/>
    </row>
    <row r="22" spans="1:28" x14ac:dyDescent="0.25">
      <c r="A22" s="457" t="s">
        <v>442</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94"/>
      <c r="AB22" s="94"/>
    </row>
    <row r="23" spans="1:28" ht="32.25" customHeight="1" x14ac:dyDescent="0.25">
      <c r="A23" s="459" t="s">
        <v>297</v>
      </c>
      <c r="B23" s="460"/>
      <c r="C23" s="460"/>
      <c r="D23" s="460"/>
      <c r="E23" s="460"/>
      <c r="F23" s="460"/>
      <c r="G23" s="460"/>
      <c r="H23" s="460"/>
      <c r="I23" s="460"/>
      <c r="J23" s="460"/>
      <c r="K23" s="460"/>
      <c r="L23" s="461"/>
      <c r="M23" s="458" t="s">
        <v>298</v>
      </c>
      <c r="N23" s="458"/>
      <c r="O23" s="458"/>
      <c r="P23" s="458"/>
      <c r="Q23" s="458"/>
      <c r="R23" s="458"/>
      <c r="S23" s="458"/>
      <c r="T23" s="458"/>
      <c r="U23" s="458"/>
      <c r="V23" s="458"/>
      <c r="W23" s="458"/>
      <c r="X23" s="458"/>
      <c r="Y23" s="458"/>
      <c r="Z23" s="458"/>
    </row>
    <row r="24" spans="1:28" ht="151.5" customHeight="1" x14ac:dyDescent="0.25">
      <c r="A24" s="213" t="s">
        <v>228</v>
      </c>
      <c r="B24" s="214" t="s">
        <v>235</v>
      </c>
      <c r="C24" s="213" t="s">
        <v>291</v>
      </c>
      <c r="D24" s="213" t="s">
        <v>229</v>
      </c>
      <c r="E24" s="213" t="s">
        <v>292</v>
      </c>
      <c r="F24" s="213" t="s">
        <v>294</v>
      </c>
      <c r="G24" s="213" t="s">
        <v>293</v>
      </c>
      <c r="H24" s="213" t="s">
        <v>230</v>
      </c>
      <c r="I24" s="213" t="s">
        <v>295</v>
      </c>
      <c r="J24" s="213" t="s">
        <v>236</v>
      </c>
      <c r="K24" s="214" t="s">
        <v>234</v>
      </c>
      <c r="L24" s="214" t="s">
        <v>231</v>
      </c>
      <c r="M24" s="215" t="s">
        <v>243</v>
      </c>
      <c r="N24" s="214" t="s">
        <v>453</v>
      </c>
      <c r="O24" s="213" t="s">
        <v>241</v>
      </c>
      <c r="P24" s="213" t="s">
        <v>242</v>
      </c>
      <c r="Q24" s="213" t="s">
        <v>240</v>
      </c>
      <c r="R24" s="213" t="s">
        <v>230</v>
      </c>
      <c r="S24" s="213" t="s">
        <v>239</v>
      </c>
      <c r="T24" s="213" t="s">
        <v>238</v>
      </c>
      <c r="U24" s="213" t="s">
        <v>290</v>
      </c>
      <c r="V24" s="213" t="s">
        <v>240</v>
      </c>
      <c r="W24" s="216" t="s">
        <v>233</v>
      </c>
      <c r="X24" s="216" t="s">
        <v>245</v>
      </c>
      <c r="Y24" s="216" t="s">
        <v>246</v>
      </c>
      <c r="Z24" s="217" t="s">
        <v>244</v>
      </c>
    </row>
    <row r="25" spans="1:28" ht="16.5" customHeight="1" x14ac:dyDescent="0.25">
      <c r="A25" s="213">
        <v>1</v>
      </c>
      <c r="B25" s="214">
        <v>2</v>
      </c>
      <c r="C25" s="213">
        <v>3</v>
      </c>
      <c r="D25" s="214">
        <v>4</v>
      </c>
      <c r="E25" s="213">
        <v>5</v>
      </c>
      <c r="F25" s="214">
        <v>6</v>
      </c>
      <c r="G25" s="213">
        <v>7</v>
      </c>
      <c r="H25" s="214">
        <v>8</v>
      </c>
      <c r="I25" s="213">
        <v>9</v>
      </c>
      <c r="J25" s="214">
        <v>10</v>
      </c>
      <c r="K25" s="213">
        <v>11</v>
      </c>
      <c r="L25" s="214">
        <v>12</v>
      </c>
      <c r="M25" s="213">
        <v>13</v>
      </c>
      <c r="N25" s="214">
        <v>14</v>
      </c>
      <c r="O25" s="213">
        <v>15</v>
      </c>
      <c r="P25" s="214">
        <v>16</v>
      </c>
      <c r="Q25" s="213">
        <v>17</v>
      </c>
      <c r="R25" s="214">
        <v>18</v>
      </c>
      <c r="S25" s="213">
        <v>19</v>
      </c>
      <c r="T25" s="214">
        <v>20</v>
      </c>
      <c r="U25" s="213">
        <v>21</v>
      </c>
      <c r="V25" s="214">
        <v>22</v>
      </c>
      <c r="W25" s="213">
        <v>23</v>
      </c>
      <c r="X25" s="214">
        <v>24</v>
      </c>
      <c r="Y25" s="213">
        <v>25</v>
      </c>
      <c r="Z25" s="214">
        <v>26</v>
      </c>
    </row>
    <row r="26" spans="1:28" ht="66" customHeight="1" x14ac:dyDescent="0.25">
      <c r="A26" s="218"/>
      <c r="B26" s="218" t="s">
        <v>604</v>
      </c>
      <c r="C26" s="219">
        <f>AVERAGE(C27,C126,C223,C320,C416)</f>
        <v>4.63</v>
      </c>
      <c r="D26" s="219">
        <f>AVERAGE(D27,D126,D223,D320,D416)</f>
        <v>466</v>
      </c>
      <c r="E26" s="220"/>
      <c r="F26" s="219">
        <f>AVERAGE(F27,F126,F223,F320,F416)</f>
        <v>494.24800000000005</v>
      </c>
      <c r="G26" s="220"/>
      <c r="H26" s="218"/>
      <c r="I26" s="219">
        <f>AVERAGE(I27,I126,I223,I320,I416)</f>
        <v>4.5470224938809574E-3</v>
      </c>
      <c r="J26" s="219">
        <f>AVERAGE(J27,J126,J223,J320,J416)</f>
        <v>4.2030592663067383E-3</v>
      </c>
      <c r="K26" s="221"/>
      <c r="L26" s="222"/>
      <c r="M26" s="221">
        <v>2025</v>
      </c>
      <c r="N26" s="222"/>
      <c r="O26" s="223">
        <f>F26*0.99</f>
        <v>489.30552000000006</v>
      </c>
      <c r="P26" s="222">
        <f>C26*0.99</f>
        <v>4.5836999999999994</v>
      </c>
      <c r="Q26" s="221">
        <f>I26*0.99</f>
        <v>4.5015522689421479E-3</v>
      </c>
      <c r="R26" s="224">
        <v>118217</v>
      </c>
      <c r="S26" s="221">
        <f>I26*0.99</f>
        <v>4.5015522689421479E-3</v>
      </c>
      <c r="T26" s="222">
        <f>J26*0.99</f>
        <v>4.161028673643671E-3</v>
      </c>
      <c r="U26" s="221"/>
      <c r="V26" s="222"/>
      <c r="W26" s="225">
        <f>S26-I26</f>
        <v>-4.5470224938809478E-5</v>
      </c>
      <c r="X26" s="225">
        <f>T26-J26</f>
        <v>-4.2030592663067252E-5</v>
      </c>
      <c r="Y26" s="221"/>
      <c r="Z26" s="222"/>
    </row>
    <row r="27" spans="1:28" ht="30" x14ac:dyDescent="0.25">
      <c r="A27" s="226" t="s">
        <v>605</v>
      </c>
      <c r="B27" s="227"/>
      <c r="C27" s="227">
        <f>SUM(C28:C124)</f>
        <v>9.23</v>
      </c>
      <c r="D27" s="227">
        <f>SUM(D28:D124)</f>
        <v>1187</v>
      </c>
      <c r="E27" s="227"/>
      <c r="F27" s="227">
        <f>SUM(F28:F124)</f>
        <v>1095.5700000000002</v>
      </c>
      <c r="G27" s="227"/>
      <c r="H27" s="214">
        <v>118217</v>
      </c>
      <c r="I27" s="228">
        <f>F27/H27</f>
        <v>9.2674488440748805E-3</v>
      </c>
      <c r="J27" s="228">
        <f>D27/H27</f>
        <v>1.0040857067934391E-2</v>
      </c>
      <c r="K27" s="229"/>
      <c r="L27" s="230"/>
      <c r="M27" s="229"/>
      <c r="N27" s="230"/>
      <c r="O27" s="231"/>
      <c r="P27" s="232"/>
      <c r="Q27" s="231"/>
      <c r="R27" s="230"/>
      <c r="S27" s="231"/>
      <c r="T27" s="232"/>
      <c r="U27" s="231"/>
      <c r="V27" s="232"/>
      <c r="W27" s="233"/>
      <c r="X27" s="233"/>
      <c r="Y27" s="231"/>
      <c r="Z27" s="230"/>
    </row>
    <row r="28" spans="1:28" x14ac:dyDescent="0.25">
      <c r="A28" s="229">
        <v>2019</v>
      </c>
      <c r="B28" s="234" t="s">
        <v>479</v>
      </c>
      <c r="C28" s="235">
        <v>0</v>
      </c>
      <c r="D28" s="230">
        <v>0</v>
      </c>
      <c r="E28" s="229"/>
      <c r="F28" s="230">
        <v>0</v>
      </c>
      <c r="G28" s="227"/>
      <c r="H28" s="214">
        <v>118217</v>
      </c>
      <c r="I28" s="228"/>
      <c r="J28" s="228"/>
      <c r="K28" s="229"/>
      <c r="L28" s="230"/>
      <c r="M28" s="229"/>
      <c r="N28" s="230"/>
      <c r="O28" s="231"/>
      <c r="P28" s="232"/>
      <c r="Q28" s="231"/>
      <c r="R28" s="230"/>
      <c r="S28" s="231"/>
      <c r="T28" s="232"/>
      <c r="U28" s="231"/>
      <c r="V28" s="232"/>
      <c r="W28" s="233"/>
      <c r="X28" s="233"/>
      <c r="Y28" s="231"/>
      <c r="Z28" s="230"/>
    </row>
    <row r="29" spans="1:28" x14ac:dyDescent="0.25">
      <c r="A29" s="229"/>
      <c r="B29" s="234" t="s">
        <v>486</v>
      </c>
      <c r="C29" s="235">
        <v>0</v>
      </c>
      <c r="D29" s="230">
        <v>0</v>
      </c>
      <c r="E29" s="229"/>
      <c r="F29" s="230">
        <v>0</v>
      </c>
      <c r="G29" s="227"/>
      <c r="H29" s="214">
        <v>118217</v>
      </c>
      <c r="I29" s="228"/>
      <c r="J29" s="228"/>
      <c r="K29" s="229"/>
      <c r="L29" s="230"/>
      <c r="M29" s="229"/>
      <c r="N29" s="230"/>
      <c r="O29" s="231"/>
      <c r="P29" s="232"/>
      <c r="Q29" s="231"/>
      <c r="R29" s="230"/>
      <c r="S29" s="231"/>
      <c r="T29" s="232"/>
      <c r="U29" s="231"/>
      <c r="V29" s="232"/>
      <c r="W29" s="233"/>
      <c r="X29" s="233"/>
      <c r="Y29" s="231"/>
      <c r="Z29" s="230"/>
    </row>
    <row r="30" spans="1:28" x14ac:dyDescent="0.25">
      <c r="A30" s="229"/>
      <c r="B30" s="234" t="s">
        <v>488</v>
      </c>
      <c r="C30" s="235">
        <v>0</v>
      </c>
      <c r="D30" s="230">
        <v>0</v>
      </c>
      <c r="E30" s="229"/>
      <c r="F30" s="230">
        <v>0</v>
      </c>
      <c r="G30" s="227"/>
      <c r="H30" s="214">
        <v>118217</v>
      </c>
      <c r="I30" s="228"/>
      <c r="J30" s="228"/>
      <c r="K30" s="229"/>
      <c r="L30" s="230"/>
      <c r="M30" s="229"/>
      <c r="N30" s="230"/>
      <c r="O30" s="231"/>
      <c r="P30" s="232"/>
      <c r="Q30" s="231"/>
      <c r="R30" s="230"/>
      <c r="S30" s="231"/>
      <c r="T30" s="232"/>
      <c r="U30" s="231"/>
      <c r="V30" s="232"/>
      <c r="W30" s="233"/>
      <c r="X30" s="233"/>
      <c r="Y30" s="231"/>
      <c r="Z30" s="230"/>
    </row>
    <row r="31" spans="1:28" x14ac:dyDescent="0.25">
      <c r="A31" s="229"/>
      <c r="B31" s="236" t="s">
        <v>490</v>
      </c>
      <c r="C31" s="235">
        <v>0</v>
      </c>
      <c r="D31" s="230">
        <v>0</v>
      </c>
      <c r="E31" s="229"/>
      <c r="F31" s="230">
        <v>0</v>
      </c>
      <c r="G31" s="227"/>
      <c r="H31" s="214">
        <v>118217</v>
      </c>
      <c r="I31" s="228"/>
      <c r="J31" s="228"/>
      <c r="K31" s="229"/>
      <c r="L31" s="230"/>
      <c r="M31" s="229"/>
      <c r="N31" s="230"/>
      <c r="O31" s="231"/>
      <c r="P31" s="232"/>
      <c r="Q31" s="231"/>
      <c r="R31" s="230"/>
      <c r="S31" s="231"/>
      <c r="T31" s="232"/>
      <c r="U31" s="231"/>
      <c r="V31" s="232"/>
      <c r="W31" s="233"/>
      <c r="X31" s="233"/>
      <c r="Y31" s="231"/>
      <c r="Z31" s="230"/>
    </row>
    <row r="32" spans="1:28" x14ac:dyDescent="0.25">
      <c r="A32" s="229"/>
      <c r="B32" s="236" t="s">
        <v>492</v>
      </c>
      <c r="C32" s="235">
        <v>0</v>
      </c>
      <c r="D32" s="230">
        <v>0</v>
      </c>
      <c r="E32" s="229"/>
      <c r="F32" s="230">
        <v>0</v>
      </c>
      <c r="G32" s="227"/>
      <c r="H32" s="214">
        <v>118217</v>
      </c>
      <c r="I32" s="228"/>
      <c r="J32" s="228"/>
      <c r="K32" s="229"/>
      <c r="L32" s="230"/>
      <c r="M32" s="229"/>
      <c r="N32" s="230"/>
      <c r="O32" s="231"/>
      <c r="P32" s="232"/>
      <c r="Q32" s="231"/>
      <c r="R32" s="230"/>
      <c r="S32" s="231"/>
      <c r="T32" s="232"/>
      <c r="U32" s="231"/>
      <c r="V32" s="232"/>
      <c r="W32" s="233"/>
      <c r="X32" s="233"/>
      <c r="Y32" s="231"/>
      <c r="Z32" s="230"/>
    </row>
    <row r="33" spans="1:26" x14ac:dyDescent="0.25">
      <c r="A33" s="229"/>
      <c r="B33" s="236" t="s">
        <v>493</v>
      </c>
      <c r="C33" s="235">
        <v>0</v>
      </c>
      <c r="D33" s="230">
        <v>0</v>
      </c>
      <c r="E33" s="229"/>
      <c r="F33" s="230">
        <v>0</v>
      </c>
      <c r="G33" s="227"/>
      <c r="H33" s="214">
        <v>118217</v>
      </c>
      <c r="I33" s="228"/>
      <c r="J33" s="228"/>
      <c r="K33" s="229"/>
      <c r="L33" s="230"/>
      <c r="M33" s="229"/>
      <c r="N33" s="230"/>
      <c r="O33" s="231"/>
      <c r="P33" s="232"/>
      <c r="Q33" s="231"/>
      <c r="R33" s="230"/>
      <c r="S33" s="231"/>
      <c r="T33" s="232"/>
      <c r="U33" s="231"/>
      <c r="V33" s="232"/>
      <c r="W33" s="233"/>
      <c r="X33" s="233"/>
      <c r="Y33" s="231"/>
      <c r="Z33" s="230"/>
    </row>
    <row r="34" spans="1:26" x14ac:dyDescent="0.25">
      <c r="A34" s="229"/>
      <c r="B34" s="236" t="s">
        <v>494</v>
      </c>
      <c r="C34" s="235">
        <v>0</v>
      </c>
      <c r="D34" s="230">
        <v>0</v>
      </c>
      <c r="E34" s="229"/>
      <c r="F34" s="230">
        <v>0</v>
      </c>
      <c r="G34" s="227"/>
      <c r="H34" s="214">
        <v>118217</v>
      </c>
      <c r="I34" s="228"/>
      <c r="J34" s="228"/>
      <c r="K34" s="229"/>
      <c r="L34" s="230"/>
      <c r="M34" s="229"/>
      <c r="N34" s="230"/>
      <c r="O34" s="231"/>
      <c r="P34" s="232"/>
      <c r="Q34" s="231"/>
      <c r="R34" s="230"/>
      <c r="S34" s="231"/>
      <c r="T34" s="232"/>
      <c r="U34" s="231"/>
      <c r="V34" s="232"/>
      <c r="W34" s="233"/>
      <c r="X34" s="233"/>
      <c r="Y34" s="231"/>
      <c r="Z34" s="230"/>
    </row>
    <row r="35" spans="1:26" x14ac:dyDescent="0.25">
      <c r="A35" s="229"/>
      <c r="B35" s="236" t="s">
        <v>498</v>
      </c>
      <c r="C35" s="235">
        <v>0</v>
      </c>
      <c r="D35" s="230">
        <v>0</v>
      </c>
      <c r="E35" s="229"/>
      <c r="F35" s="230">
        <v>0</v>
      </c>
      <c r="G35" s="227"/>
      <c r="H35" s="214">
        <v>118217</v>
      </c>
      <c r="I35" s="228"/>
      <c r="J35" s="228"/>
      <c r="K35" s="229"/>
      <c r="L35" s="230"/>
      <c r="M35" s="229"/>
      <c r="N35" s="230"/>
      <c r="O35" s="231"/>
      <c r="P35" s="232"/>
      <c r="Q35" s="231"/>
      <c r="R35" s="230"/>
      <c r="S35" s="231"/>
      <c r="T35" s="232"/>
      <c r="U35" s="231"/>
      <c r="V35" s="232"/>
      <c r="W35" s="233"/>
      <c r="X35" s="233"/>
      <c r="Y35" s="231"/>
      <c r="Z35" s="230"/>
    </row>
    <row r="36" spans="1:26" x14ac:dyDescent="0.25">
      <c r="A36" s="229"/>
      <c r="B36" s="236" t="s">
        <v>499</v>
      </c>
      <c r="C36" s="235">
        <v>0</v>
      </c>
      <c r="D36" s="230">
        <v>0</v>
      </c>
      <c r="E36" s="229"/>
      <c r="F36" s="230">
        <v>0</v>
      </c>
      <c r="G36" s="227"/>
      <c r="H36" s="214">
        <v>118217</v>
      </c>
      <c r="I36" s="228"/>
      <c r="J36" s="228"/>
      <c r="K36" s="229"/>
      <c r="L36" s="230"/>
      <c r="M36" s="229"/>
      <c r="N36" s="230"/>
      <c r="O36" s="231"/>
      <c r="P36" s="232"/>
      <c r="Q36" s="231"/>
      <c r="R36" s="230"/>
      <c r="S36" s="231"/>
      <c r="T36" s="232"/>
      <c r="U36" s="231"/>
      <c r="V36" s="232"/>
      <c r="W36" s="233"/>
      <c r="X36" s="233"/>
      <c r="Y36" s="231"/>
      <c r="Z36" s="230"/>
    </row>
    <row r="37" spans="1:26" x14ac:dyDescent="0.25">
      <c r="A37" s="229"/>
      <c r="B37" s="236" t="s">
        <v>500</v>
      </c>
      <c r="C37" s="235">
        <v>0</v>
      </c>
      <c r="D37" s="230">
        <v>0</v>
      </c>
      <c r="E37" s="229"/>
      <c r="F37" s="230">
        <v>0</v>
      </c>
      <c r="G37" s="227"/>
      <c r="H37" s="214">
        <v>118217</v>
      </c>
      <c r="I37" s="228"/>
      <c r="J37" s="228"/>
      <c r="K37" s="229"/>
      <c r="L37" s="230"/>
      <c r="M37" s="229"/>
      <c r="N37" s="230"/>
      <c r="O37" s="231"/>
      <c r="P37" s="232"/>
      <c r="Q37" s="231"/>
      <c r="R37" s="230"/>
      <c r="S37" s="231"/>
      <c r="T37" s="232"/>
      <c r="U37" s="231"/>
      <c r="V37" s="232"/>
      <c r="W37" s="233"/>
      <c r="X37" s="233"/>
      <c r="Y37" s="231"/>
      <c r="Z37" s="230"/>
    </row>
    <row r="38" spans="1:26" x14ac:dyDescent="0.25">
      <c r="A38" s="229"/>
      <c r="B38" s="236" t="s">
        <v>501</v>
      </c>
      <c r="C38" s="235">
        <v>0</v>
      </c>
      <c r="D38" s="230">
        <v>0</v>
      </c>
      <c r="E38" s="229"/>
      <c r="F38" s="230">
        <v>0</v>
      </c>
      <c r="G38" s="227"/>
      <c r="H38" s="214">
        <v>118217</v>
      </c>
      <c r="I38" s="228"/>
      <c r="J38" s="228"/>
      <c r="K38" s="229"/>
      <c r="L38" s="230"/>
      <c r="M38" s="229"/>
      <c r="N38" s="230"/>
      <c r="O38" s="231"/>
      <c r="P38" s="232"/>
      <c r="Q38" s="231"/>
      <c r="R38" s="230"/>
      <c r="S38" s="231"/>
      <c r="T38" s="232"/>
      <c r="U38" s="231"/>
      <c r="V38" s="232"/>
      <c r="W38" s="233"/>
      <c r="X38" s="233"/>
      <c r="Y38" s="231"/>
      <c r="Z38" s="230"/>
    </row>
    <row r="39" spans="1:26" x14ac:dyDescent="0.25">
      <c r="A39" s="229"/>
      <c r="B39" s="236" t="s">
        <v>502</v>
      </c>
      <c r="C39" s="235">
        <v>0</v>
      </c>
      <c r="D39" s="230">
        <v>0</v>
      </c>
      <c r="E39" s="229"/>
      <c r="F39" s="230">
        <v>0</v>
      </c>
      <c r="G39" s="227"/>
      <c r="H39" s="214">
        <v>118217</v>
      </c>
      <c r="I39" s="228"/>
      <c r="J39" s="228"/>
      <c r="K39" s="229"/>
      <c r="L39" s="230"/>
      <c r="M39" s="229"/>
      <c r="N39" s="230"/>
      <c r="O39" s="231"/>
      <c r="P39" s="232"/>
      <c r="Q39" s="231"/>
      <c r="R39" s="230"/>
      <c r="S39" s="231"/>
      <c r="T39" s="232"/>
      <c r="U39" s="231"/>
      <c r="V39" s="232"/>
      <c r="W39" s="233"/>
      <c r="X39" s="233"/>
      <c r="Y39" s="231"/>
      <c r="Z39" s="230"/>
    </row>
    <row r="40" spans="1:26" x14ac:dyDescent="0.25">
      <c r="A40" s="229"/>
      <c r="B40" s="236" t="s">
        <v>503</v>
      </c>
      <c r="C40" s="235">
        <v>0</v>
      </c>
      <c r="D40" s="230">
        <v>0</v>
      </c>
      <c r="E40" s="229"/>
      <c r="F40" s="230">
        <v>0</v>
      </c>
      <c r="G40" s="227"/>
      <c r="H40" s="214">
        <v>118217</v>
      </c>
      <c r="I40" s="228"/>
      <c r="J40" s="228"/>
      <c r="K40" s="229"/>
      <c r="L40" s="230"/>
      <c r="M40" s="229"/>
      <c r="N40" s="230"/>
      <c r="O40" s="231"/>
      <c r="P40" s="232"/>
      <c r="Q40" s="231"/>
      <c r="R40" s="230"/>
      <c r="S40" s="231"/>
      <c r="T40" s="232"/>
      <c r="U40" s="231"/>
      <c r="V40" s="232"/>
      <c r="W40" s="233"/>
      <c r="X40" s="233"/>
      <c r="Y40" s="231"/>
      <c r="Z40" s="230"/>
    </row>
    <row r="41" spans="1:26" x14ac:dyDescent="0.25">
      <c r="A41" s="229"/>
      <c r="B41" s="236" t="s">
        <v>504</v>
      </c>
      <c r="C41" s="235">
        <v>0</v>
      </c>
      <c r="D41" s="230">
        <v>0</v>
      </c>
      <c r="E41" s="229"/>
      <c r="F41" s="230">
        <v>0</v>
      </c>
      <c r="G41" s="227"/>
      <c r="H41" s="214">
        <v>118217</v>
      </c>
      <c r="I41" s="228"/>
      <c r="J41" s="228"/>
      <c r="K41" s="229"/>
      <c r="L41" s="230"/>
      <c r="M41" s="229"/>
      <c r="N41" s="230"/>
      <c r="O41" s="231"/>
      <c r="P41" s="232"/>
      <c r="Q41" s="231"/>
      <c r="R41" s="230"/>
      <c r="S41" s="231"/>
      <c r="T41" s="232"/>
      <c r="U41" s="231"/>
      <c r="V41" s="232"/>
      <c r="W41" s="233"/>
      <c r="X41" s="233"/>
      <c r="Y41" s="231"/>
      <c r="Z41" s="230"/>
    </row>
    <row r="42" spans="1:26" x14ac:dyDescent="0.25">
      <c r="A42" s="229"/>
      <c r="B42" s="236" t="s">
        <v>505</v>
      </c>
      <c r="C42" s="235">
        <v>0</v>
      </c>
      <c r="D42" s="230">
        <v>0</v>
      </c>
      <c r="E42" s="229"/>
      <c r="F42" s="230">
        <v>0</v>
      </c>
      <c r="G42" s="227"/>
      <c r="H42" s="214">
        <v>118217</v>
      </c>
      <c r="I42" s="228"/>
      <c r="J42" s="228"/>
      <c r="K42" s="229"/>
      <c r="L42" s="230"/>
      <c r="M42" s="229"/>
      <c r="N42" s="230"/>
      <c r="O42" s="231"/>
      <c r="P42" s="232"/>
      <c r="Q42" s="231"/>
      <c r="R42" s="230"/>
      <c r="S42" s="231"/>
      <c r="T42" s="232"/>
      <c r="U42" s="231"/>
      <c r="V42" s="232"/>
      <c r="W42" s="233"/>
      <c r="X42" s="233"/>
      <c r="Y42" s="231"/>
      <c r="Z42" s="230"/>
    </row>
    <row r="43" spans="1:26" x14ac:dyDescent="0.25">
      <c r="A43" s="229"/>
      <c r="B43" s="236" t="s">
        <v>507</v>
      </c>
      <c r="C43" s="235">
        <v>0</v>
      </c>
      <c r="D43" s="230">
        <v>0</v>
      </c>
      <c r="E43" s="229"/>
      <c r="F43" s="230">
        <v>0</v>
      </c>
      <c r="G43" s="227"/>
      <c r="H43" s="214">
        <v>118217</v>
      </c>
      <c r="I43" s="228"/>
      <c r="J43" s="228"/>
      <c r="K43" s="229"/>
      <c r="L43" s="230"/>
      <c r="M43" s="229"/>
      <c r="N43" s="230"/>
      <c r="O43" s="231"/>
      <c r="P43" s="232"/>
      <c r="Q43" s="231"/>
      <c r="R43" s="230"/>
      <c r="S43" s="231"/>
      <c r="T43" s="232"/>
      <c r="U43" s="231"/>
      <c r="V43" s="232"/>
      <c r="W43" s="233"/>
      <c r="X43" s="233"/>
      <c r="Y43" s="231"/>
      <c r="Z43" s="230"/>
    </row>
    <row r="44" spans="1:26" x14ac:dyDescent="0.25">
      <c r="A44" s="229"/>
      <c r="B44" s="236" t="s">
        <v>508</v>
      </c>
      <c r="C44" s="235">
        <v>0</v>
      </c>
      <c r="D44" s="230">
        <v>0</v>
      </c>
      <c r="E44" s="229"/>
      <c r="F44" s="230">
        <v>0</v>
      </c>
      <c r="G44" s="227"/>
      <c r="H44" s="214">
        <v>118217</v>
      </c>
      <c r="I44" s="228"/>
      <c r="J44" s="228"/>
      <c r="K44" s="229"/>
      <c r="L44" s="230"/>
      <c r="M44" s="229"/>
      <c r="N44" s="230"/>
      <c r="O44" s="231"/>
      <c r="P44" s="232"/>
      <c r="Q44" s="231"/>
      <c r="R44" s="230"/>
      <c r="S44" s="231"/>
      <c r="T44" s="232"/>
      <c r="U44" s="231"/>
      <c r="V44" s="232"/>
      <c r="W44" s="233"/>
      <c r="X44" s="233"/>
      <c r="Y44" s="231"/>
      <c r="Z44" s="230"/>
    </row>
    <row r="45" spans="1:26" x14ac:dyDescent="0.25">
      <c r="A45" s="229"/>
      <c r="B45" s="236" t="s">
        <v>510</v>
      </c>
      <c r="C45" s="235">
        <v>0</v>
      </c>
      <c r="D45" s="230">
        <v>0</v>
      </c>
      <c r="E45" s="229"/>
      <c r="F45" s="230">
        <v>0</v>
      </c>
      <c r="G45" s="227"/>
      <c r="H45" s="214">
        <v>118217</v>
      </c>
      <c r="I45" s="228"/>
      <c r="J45" s="228"/>
      <c r="K45" s="229"/>
      <c r="L45" s="230"/>
      <c r="M45" s="229"/>
      <c r="N45" s="230"/>
      <c r="O45" s="231"/>
      <c r="P45" s="232"/>
      <c r="Q45" s="231"/>
      <c r="R45" s="230"/>
      <c r="S45" s="231"/>
      <c r="T45" s="232"/>
      <c r="U45" s="231"/>
      <c r="V45" s="232"/>
      <c r="W45" s="233"/>
      <c r="X45" s="233"/>
      <c r="Y45" s="231"/>
      <c r="Z45" s="230"/>
    </row>
    <row r="46" spans="1:26" x14ac:dyDescent="0.25">
      <c r="A46" s="229"/>
      <c r="B46" s="236" t="s">
        <v>511</v>
      </c>
      <c r="C46" s="235">
        <v>0</v>
      </c>
      <c r="D46" s="230">
        <v>0</v>
      </c>
      <c r="E46" s="229"/>
      <c r="F46" s="230">
        <v>0</v>
      </c>
      <c r="G46" s="227"/>
      <c r="H46" s="214">
        <v>118217</v>
      </c>
      <c r="I46" s="228"/>
      <c r="J46" s="228"/>
      <c r="K46" s="229"/>
      <c r="L46" s="230"/>
      <c r="M46" s="229"/>
      <c r="N46" s="230"/>
      <c r="O46" s="231"/>
      <c r="P46" s="232"/>
      <c r="Q46" s="231"/>
      <c r="R46" s="230"/>
      <c r="S46" s="231"/>
      <c r="T46" s="232"/>
      <c r="U46" s="231"/>
      <c r="V46" s="232"/>
      <c r="W46" s="233"/>
      <c r="X46" s="233"/>
      <c r="Y46" s="231"/>
      <c r="Z46" s="230"/>
    </row>
    <row r="47" spans="1:26" x14ac:dyDescent="0.25">
      <c r="A47" s="229"/>
      <c r="B47" s="236" t="s">
        <v>513</v>
      </c>
      <c r="C47" s="235">
        <v>0</v>
      </c>
      <c r="D47" s="230">
        <v>0</v>
      </c>
      <c r="E47" s="229"/>
      <c r="F47" s="230">
        <v>0</v>
      </c>
      <c r="G47" s="227"/>
      <c r="H47" s="214">
        <v>118217</v>
      </c>
      <c r="I47" s="228"/>
      <c r="J47" s="228"/>
      <c r="K47" s="229"/>
      <c r="L47" s="230"/>
      <c r="M47" s="229"/>
      <c r="N47" s="230"/>
      <c r="O47" s="231"/>
      <c r="P47" s="232"/>
      <c r="Q47" s="231"/>
      <c r="R47" s="230"/>
      <c r="S47" s="231"/>
      <c r="T47" s="232"/>
      <c r="U47" s="231"/>
      <c r="V47" s="232"/>
      <c r="W47" s="233"/>
      <c r="X47" s="233"/>
      <c r="Y47" s="231"/>
      <c r="Z47" s="230"/>
    </row>
    <row r="48" spans="1:26" x14ac:dyDescent="0.25">
      <c r="A48" s="229"/>
      <c r="B48" s="236" t="s">
        <v>514</v>
      </c>
      <c r="C48" s="235">
        <v>0</v>
      </c>
      <c r="D48" s="230">
        <v>0</v>
      </c>
      <c r="E48" s="229"/>
      <c r="F48" s="230">
        <v>0</v>
      </c>
      <c r="G48" s="227"/>
      <c r="H48" s="214">
        <v>118217</v>
      </c>
      <c r="I48" s="228"/>
      <c r="J48" s="228"/>
      <c r="K48" s="229"/>
      <c r="L48" s="230"/>
      <c r="M48" s="229"/>
      <c r="N48" s="230"/>
      <c r="O48" s="231"/>
      <c r="P48" s="232"/>
      <c r="Q48" s="231"/>
      <c r="R48" s="230"/>
      <c r="S48" s="231"/>
      <c r="T48" s="232"/>
      <c r="U48" s="231"/>
      <c r="V48" s="232"/>
      <c r="W48" s="233"/>
      <c r="X48" s="233"/>
      <c r="Y48" s="231"/>
      <c r="Z48" s="230"/>
    </row>
    <row r="49" spans="1:26" x14ac:dyDescent="0.25">
      <c r="A49" s="229"/>
      <c r="B49" s="236" t="s">
        <v>515</v>
      </c>
      <c r="C49" s="235">
        <v>0</v>
      </c>
      <c r="D49" s="230">
        <v>0</v>
      </c>
      <c r="E49" s="229"/>
      <c r="F49" s="230">
        <v>0</v>
      </c>
      <c r="G49" s="227"/>
      <c r="H49" s="214">
        <v>118217</v>
      </c>
      <c r="I49" s="228"/>
      <c r="J49" s="228"/>
      <c r="K49" s="229"/>
      <c r="L49" s="230"/>
      <c r="M49" s="229"/>
      <c r="N49" s="230"/>
      <c r="O49" s="231"/>
      <c r="P49" s="232"/>
      <c r="Q49" s="231"/>
      <c r="R49" s="230"/>
      <c r="S49" s="231"/>
      <c r="T49" s="232"/>
      <c r="U49" s="231"/>
      <c r="V49" s="232"/>
      <c r="W49" s="233"/>
      <c r="X49" s="233"/>
      <c r="Y49" s="231"/>
      <c r="Z49" s="230"/>
    </row>
    <row r="50" spans="1:26" x14ac:dyDescent="0.25">
      <c r="A50" s="229"/>
      <c r="B50" s="236" t="s">
        <v>516</v>
      </c>
      <c r="C50" s="235">
        <v>0</v>
      </c>
      <c r="D50" s="230">
        <v>0</v>
      </c>
      <c r="E50" s="229"/>
      <c r="F50" s="230">
        <v>0</v>
      </c>
      <c r="G50" s="227"/>
      <c r="H50" s="214">
        <v>118217</v>
      </c>
      <c r="I50" s="228"/>
      <c r="J50" s="228"/>
      <c r="K50" s="229"/>
      <c r="L50" s="230"/>
      <c r="M50" s="229"/>
      <c r="N50" s="230"/>
      <c r="O50" s="231"/>
      <c r="P50" s="232"/>
      <c r="Q50" s="231"/>
      <c r="R50" s="230"/>
      <c r="S50" s="231"/>
      <c r="T50" s="232"/>
      <c r="U50" s="231"/>
      <c r="V50" s="232"/>
      <c r="W50" s="233"/>
      <c r="X50" s="233"/>
      <c r="Y50" s="231"/>
      <c r="Z50" s="230"/>
    </row>
    <row r="51" spans="1:26" x14ac:dyDescent="0.25">
      <c r="A51" s="229"/>
      <c r="B51" s="236" t="s">
        <v>517</v>
      </c>
      <c r="C51" s="235">
        <v>0</v>
      </c>
      <c r="D51" s="230">
        <v>0</v>
      </c>
      <c r="E51" s="229"/>
      <c r="F51" s="230">
        <v>0</v>
      </c>
      <c r="G51" s="227"/>
      <c r="H51" s="214">
        <v>118217</v>
      </c>
      <c r="I51" s="228"/>
      <c r="J51" s="228"/>
      <c r="K51" s="229"/>
      <c r="L51" s="230"/>
      <c r="M51" s="229"/>
      <c r="N51" s="230"/>
      <c r="O51" s="231"/>
      <c r="P51" s="232"/>
      <c r="Q51" s="231"/>
      <c r="R51" s="230"/>
      <c r="S51" s="231"/>
      <c r="T51" s="232"/>
      <c r="U51" s="231"/>
      <c r="V51" s="232"/>
      <c r="W51" s="233"/>
      <c r="X51" s="233"/>
      <c r="Y51" s="231"/>
      <c r="Z51" s="230"/>
    </row>
    <row r="52" spans="1:26" x14ac:dyDescent="0.25">
      <c r="A52" s="229"/>
      <c r="B52" s="236" t="s">
        <v>518</v>
      </c>
      <c r="C52" s="235">
        <v>0</v>
      </c>
      <c r="D52" s="230">
        <v>0</v>
      </c>
      <c r="E52" s="229"/>
      <c r="F52" s="230">
        <v>0</v>
      </c>
      <c r="G52" s="227"/>
      <c r="H52" s="214">
        <v>118217</v>
      </c>
      <c r="I52" s="228"/>
      <c r="J52" s="228"/>
      <c r="K52" s="229"/>
      <c r="L52" s="230"/>
      <c r="M52" s="229"/>
      <c r="N52" s="230"/>
      <c r="O52" s="231"/>
      <c r="P52" s="232"/>
      <c r="Q52" s="231"/>
      <c r="R52" s="230"/>
      <c r="S52" s="231"/>
      <c r="T52" s="232"/>
      <c r="U52" s="231"/>
      <c r="V52" s="232"/>
      <c r="W52" s="233"/>
      <c r="X52" s="233"/>
      <c r="Y52" s="231"/>
      <c r="Z52" s="230"/>
    </row>
    <row r="53" spans="1:26" x14ac:dyDescent="0.25">
      <c r="A53" s="229"/>
      <c r="B53" s="236" t="s">
        <v>519</v>
      </c>
      <c r="C53" s="235">
        <v>0</v>
      </c>
      <c r="D53" s="230">
        <v>0</v>
      </c>
      <c r="E53" s="229"/>
      <c r="F53" s="230">
        <v>0</v>
      </c>
      <c r="G53" s="227"/>
      <c r="H53" s="214">
        <v>118217</v>
      </c>
      <c r="I53" s="228"/>
      <c r="J53" s="228"/>
      <c r="K53" s="229"/>
      <c r="L53" s="230"/>
      <c r="M53" s="229"/>
      <c r="N53" s="230"/>
      <c r="O53" s="231"/>
      <c r="P53" s="232"/>
      <c r="Q53" s="231"/>
      <c r="R53" s="230"/>
      <c r="S53" s="231"/>
      <c r="T53" s="232"/>
      <c r="U53" s="231"/>
      <c r="V53" s="232"/>
      <c r="W53" s="233"/>
      <c r="X53" s="233"/>
      <c r="Y53" s="231"/>
      <c r="Z53" s="230"/>
    </row>
    <row r="54" spans="1:26" x14ac:dyDescent="0.25">
      <c r="A54" s="229"/>
      <c r="B54" s="236" t="s">
        <v>520</v>
      </c>
      <c r="C54" s="235">
        <v>0</v>
      </c>
      <c r="D54" s="230">
        <v>0</v>
      </c>
      <c r="E54" s="229"/>
      <c r="F54" s="230">
        <v>0</v>
      </c>
      <c r="G54" s="227"/>
      <c r="H54" s="214">
        <v>118217</v>
      </c>
      <c r="I54" s="228"/>
      <c r="J54" s="228"/>
      <c r="K54" s="229"/>
      <c r="L54" s="230"/>
      <c r="M54" s="229"/>
      <c r="N54" s="230"/>
      <c r="O54" s="231"/>
      <c r="P54" s="232"/>
      <c r="Q54" s="231"/>
      <c r="R54" s="230"/>
      <c r="S54" s="231"/>
      <c r="T54" s="232"/>
      <c r="U54" s="231"/>
      <c r="V54" s="232"/>
      <c r="W54" s="233"/>
      <c r="X54" s="233"/>
      <c r="Y54" s="231"/>
      <c r="Z54" s="230"/>
    </row>
    <row r="55" spans="1:26" x14ac:dyDescent="0.25">
      <c r="A55" s="229"/>
      <c r="B55" s="236" t="s">
        <v>521</v>
      </c>
      <c r="C55" s="235">
        <v>0</v>
      </c>
      <c r="D55" s="230">
        <v>0</v>
      </c>
      <c r="E55" s="229"/>
      <c r="F55" s="230">
        <v>0</v>
      </c>
      <c r="G55" s="227"/>
      <c r="H55" s="214">
        <v>118217</v>
      </c>
      <c r="I55" s="228"/>
      <c r="J55" s="228"/>
      <c r="K55" s="229"/>
      <c r="L55" s="230"/>
      <c r="M55" s="229"/>
      <c r="N55" s="230"/>
      <c r="O55" s="231"/>
      <c r="P55" s="232"/>
      <c r="Q55" s="231"/>
      <c r="R55" s="230"/>
      <c r="S55" s="231"/>
      <c r="T55" s="232"/>
      <c r="U55" s="231"/>
      <c r="V55" s="232"/>
      <c r="W55" s="233"/>
      <c r="X55" s="233"/>
      <c r="Y55" s="231"/>
      <c r="Z55" s="230"/>
    </row>
    <row r="56" spans="1:26" x14ac:dyDescent="0.25">
      <c r="A56" s="229"/>
      <c r="B56" s="236" t="s">
        <v>523</v>
      </c>
      <c r="C56" s="235">
        <v>0</v>
      </c>
      <c r="D56" s="230">
        <v>0</v>
      </c>
      <c r="E56" s="229"/>
      <c r="F56" s="230">
        <v>0</v>
      </c>
      <c r="G56" s="227"/>
      <c r="H56" s="214">
        <v>118217</v>
      </c>
      <c r="I56" s="228"/>
      <c r="J56" s="228"/>
      <c r="K56" s="229"/>
      <c r="L56" s="230"/>
      <c r="M56" s="229"/>
      <c r="N56" s="230"/>
      <c r="O56" s="231"/>
      <c r="P56" s="232"/>
      <c r="Q56" s="231"/>
      <c r="R56" s="230"/>
      <c r="S56" s="231"/>
      <c r="T56" s="232"/>
      <c r="U56" s="231"/>
      <c r="V56" s="232"/>
      <c r="W56" s="233"/>
      <c r="X56" s="233"/>
      <c r="Y56" s="231"/>
      <c r="Z56" s="230"/>
    </row>
    <row r="57" spans="1:26" x14ac:dyDescent="0.25">
      <c r="A57" s="229"/>
      <c r="B57" s="236" t="s">
        <v>524</v>
      </c>
      <c r="C57" s="235">
        <v>0</v>
      </c>
      <c r="D57" s="230">
        <v>0</v>
      </c>
      <c r="E57" s="229"/>
      <c r="F57" s="230">
        <v>0</v>
      </c>
      <c r="G57" s="227"/>
      <c r="H57" s="214">
        <v>118217</v>
      </c>
      <c r="I57" s="228"/>
      <c r="J57" s="228"/>
      <c r="K57" s="229"/>
      <c r="L57" s="230"/>
      <c r="M57" s="229"/>
      <c r="N57" s="230"/>
      <c r="O57" s="231"/>
      <c r="P57" s="232"/>
      <c r="Q57" s="231"/>
      <c r="R57" s="230"/>
      <c r="S57" s="231"/>
      <c r="T57" s="232"/>
      <c r="U57" s="231"/>
      <c r="V57" s="232"/>
      <c r="W57" s="233"/>
      <c r="X57" s="233"/>
      <c r="Y57" s="231"/>
      <c r="Z57" s="230"/>
    </row>
    <row r="58" spans="1:26" x14ac:dyDescent="0.25">
      <c r="A58" s="229"/>
      <c r="B58" s="236" t="s">
        <v>525</v>
      </c>
      <c r="C58" s="235">
        <v>0</v>
      </c>
      <c r="D58" s="230">
        <v>0</v>
      </c>
      <c r="E58" s="229"/>
      <c r="F58" s="230">
        <v>0</v>
      </c>
      <c r="G58" s="227"/>
      <c r="H58" s="214">
        <v>118217</v>
      </c>
      <c r="I58" s="228"/>
      <c r="J58" s="228"/>
      <c r="K58" s="229"/>
      <c r="L58" s="230"/>
      <c r="M58" s="229"/>
      <c r="N58" s="230"/>
      <c r="O58" s="231"/>
      <c r="P58" s="232"/>
      <c r="Q58" s="231"/>
      <c r="R58" s="230"/>
      <c r="S58" s="231"/>
      <c r="T58" s="232"/>
      <c r="U58" s="231"/>
      <c r="V58" s="232"/>
      <c r="W58" s="233"/>
      <c r="X58" s="233"/>
      <c r="Y58" s="231"/>
      <c r="Z58" s="230"/>
    </row>
    <row r="59" spans="1:26" x14ac:dyDescent="0.25">
      <c r="A59" s="229"/>
      <c r="B59" s="236" t="s">
        <v>526</v>
      </c>
      <c r="C59" s="235">
        <v>0</v>
      </c>
      <c r="D59" s="230">
        <v>0</v>
      </c>
      <c r="E59" s="229"/>
      <c r="F59" s="230">
        <v>0</v>
      </c>
      <c r="G59" s="227"/>
      <c r="H59" s="214">
        <v>118217</v>
      </c>
      <c r="I59" s="228"/>
      <c r="J59" s="228"/>
      <c r="K59" s="229"/>
      <c r="L59" s="230"/>
      <c r="M59" s="229"/>
      <c r="N59" s="230"/>
      <c r="O59" s="231"/>
      <c r="P59" s="232"/>
      <c r="Q59" s="231"/>
      <c r="R59" s="230"/>
      <c r="S59" s="231"/>
      <c r="T59" s="232"/>
      <c r="U59" s="231"/>
      <c r="V59" s="232"/>
      <c r="W59" s="233"/>
      <c r="X59" s="233"/>
      <c r="Y59" s="231"/>
      <c r="Z59" s="230"/>
    </row>
    <row r="60" spans="1:26" x14ac:dyDescent="0.25">
      <c r="A60" s="229"/>
      <c r="B60" s="236" t="s">
        <v>527</v>
      </c>
      <c r="C60" s="235">
        <v>0</v>
      </c>
      <c r="D60" s="230">
        <v>0</v>
      </c>
      <c r="E60" s="229"/>
      <c r="F60" s="230">
        <v>0</v>
      </c>
      <c r="G60" s="227"/>
      <c r="H60" s="214">
        <v>118217</v>
      </c>
      <c r="I60" s="228"/>
      <c r="J60" s="228"/>
      <c r="K60" s="229"/>
      <c r="L60" s="230"/>
      <c r="M60" s="229"/>
      <c r="N60" s="230"/>
      <c r="O60" s="231"/>
      <c r="P60" s="232"/>
      <c r="Q60" s="231"/>
      <c r="R60" s="230"/>
      <c r="S60" s="231"/>
      <c r="T60" s="232"/>
      <c r="U60" s="231"/>
      <c r="V60" s="232"/>
      <c r="W60" s="233"/>
      <c r="X60" s="233"/>
      <c r="Y60" s="231"/>
      <c r="Z60" s="230"/>
    </row>
    <row r="61" spans="1:26" x14ac:dyDescent="0.25">
      <c r="A61" s="229"/>
      <c r="B61" s="236" t="s">
        <v>528</v>
      </c>
      <c r="C61" s="235">
        <v>0</v>
      </c>
      <c r="D61" s="230">
        <v>0</v>
      </c>
      <c r="E61" s="229"/>
      <c r="F61" s="230">
        <v>0</v>
      </c>
      <c r="G61" s="227"/>
      <c r="H61" s="214">
        <v>118217</v>
      </c>
      <c r="I61" s="228"/>
      <c r="J61" s="228"/>
      <c r="K61" s="229"/>
      <c r="L61" s="230"/>
      <c r="M61" s="229"/>
      <c r="N61" s="230"/>
      <c r="O61" s="231"/>
      <c r="P61" s="232"/>
      <c r="Q61" s="231"/>
      <c r="R61" s="230"/>
      <c r="S61" s="231"/>
      <c r="T61" s="232"/>
      <c r="U61" s="231"/>
      <c r="V61" s="232"/>
      <c r="W61" s="233"/>
      <c r="X61" s="233"/>
      <c r="Y61" s="231"/>
      <c r="Z61" s="230"/>
    </row>
    <row r="62" spans="1:26" x14ac:dyDescent="0.25">
      <c r="A62" s="229"/>
      <c r="B62" s="236" t="s">
        <v>529</v>
      </c>
      <c r="C62" s="235">
        <v>0</v>
      </c>
      <c r="D62" s="230">
        <v>0</v>
      </c>
      <c r="E62" s="229"/>
      <c r="F62" s="230">
        <v>0</v>
      </c>
      <c r="G62" s="227"/>
      <c r="H62" s="214">
        <v>118217</v>
      </c>
      <c r="I62" s="228"/>
      <c r="J62" s="228"/>
      <c r="K62" s="229"/>
      <c r="L62" s="230"/>
      <c r="M62" s="229"/>
      <c r="N62" s="230"/>
      <c r="O62" s="231"/>
      <c r="P62" s="232"/>
      <c r="Q62" s="231"/>
      <c r="R62" s="230"/>
      <c r="S62" s="231"/>
      <c r="T62" s="232"/>
      <c r="U62" s="231"/>
      <c r="V62" s="232"/>
      <c r="W62" s="233"/>
      <c r="X62" s="233"/>
      <c r="Y62" s="231"/>
      <c r="Z62" s="230"/>
    </row>
    <row r="63" spans="1:26" x14ac:dyDescent="0.25">
      <c r="A63" s="229"/>
      <c r="B63" s="236" t="s">
        <v>530</v>
      </c>
      <c r="C63" s="235">
        <v>0</v>
      </c>
      <c r="D63" s="230">
        <v>0</v>
      </c>
      <c r="E63" s="229"/>
      <c r="F63" s="230">
        <v>0</v>
      </c>
      <c r="G63" s="227"/>
      <c r="H63" s="214">
        <v>118217</v>
      </c>
      <c r="I63" s="228"/>
      <c r="J63" s="228"/>
      <c r="K63" s="229"/>
      <c r="L63" s="230"/>
      <c r="M63" s="229"/>
      <c r="N63" s="230"/>
      <c r="O63" s="231"/>
      <c r="P63" s="232"/>
      <c r="Q63" s="231"/>
      <c r="R63" s="230"/>
      <c r="S63" s="231"/>
      <c r="T63" s="232"/>
      <c r="U63" s="231"/>
      <c r="V63" s="232"/>
      <c r="W63" s="233"/>
      <c r="X63" s="233"/>
      <c r="Y63" s="231"/>
      <c r="Z63" s="230"/>
    </row>
    <row r="64" spans="1:26" x14ac:dyDescent="0.25">
      <c r="A64" s="229"/>
      <c r="B64" s="236" t="s">
        <v>531</v>
      </c>
      <c r="C64" s="235">
        <v>0</v>
      </c>
      <c r="D64" s="230">
        <v>0</v>
      </c>
      <c r="E64" s="229"/>
      <c r="F64" s="230">
        <v>0</v>
      </c>
      <c r="G64" s="227"/>
      <c r="H64" s="214">
        <v>118217</v>
      </c>
      <c r="I64" s="228"/>
      <c r="J64" s="228"/>
      <c r="K64" s="229"/>
      <c r="L64" s="230"/>
      <c r="M64" s="229"/>
      <c r="N64" s="230"/>
      <c r="O64" s="231"/>
      <c r="P64" s="232"/>
      <c r="Q64" s="231"/>
      <c r="R64" s="230"/>
      <c r="S64" s="231"/>
      <c r="T64" s="232"/>
      <c r="U64" s="231"/>
      <c r="V64" s="232"/>
      <c r="W64" s="233"/>
      <c r="X64" s="233"/>
      <c r="Y64" s="231"/>
      <c r="Z64" s="230"/>
    </row>
    <row r="65" spans="1:26" x14ac:dyDescent="0.25">
      <c r="A65" s="229"/>
      <c r="B65" s="236" t="s">
        <v>532</v>
      </c>
      <c r="C65" s="235">
        <v>0</v>
      </c>
      <c r="D65" s="230">
        <v>0</v>
      </c>
      <c r="E65" s="229"/>
      <c r="F65" s="230">
        <v>0</v>
      </c>
      <c r="G65" s="227"/>
      <c r="H65" s="214">
        <v>118217</v>
      </c>
      <c r="I65" s="228"/>
      <c r="J65" s="228"/>
      <c r="K65" s="229"/>
      <c r="L65" s="230"/>
      <c r="M65" s="229"/>
      <c r="N65" s="230"/>
      <c r="O65" s="231"/>
      <c r="P65" s="232"/>
      <c r="Q65" s="231"/>
      <c r="R65" s="230"/>
      <c r="S65" s="231"/>
      <c r="T65" s="232"/>
      <c r="U65" s="231"/>
      <c r="V65" s="232"/>
      <c r="W65" s="233"/>
      <c r="X65" s="233"/>
      <c r="Y65" s="231"/>
      <c r="Z65" s="230"/>
    </row>
    <row r="66" spans="1:26" x14ac:dyDescent="0.25">
      <c r="A66" s="229"/>
      <c r="B66" s="236" t="s">
        <v>533</v>
      </c>
      <c r="C66" s="235">
        <v>0</v>
      </c>
      <c r="D66" s="230">
        <v>0</v>
      </c>
      <c r="E66" s="229"/>
      <c r="F66" s="230">
        <v>0</v>
      </c>
      <c r="G66" s="227"/>
      <c r="H66" s="214">
        <v>118217</v>
      </c>
      <c r="I66" s="228"/>
      <c r="J66" s="228"/>
      <c r="K66" s="229"/>
      <c r="L66" s="230"/>
      <c r="M66" s="229"/>
      <c r="N66" s="230"/>
      <c r="O66" s="231"/>
      <c r="P66" s="232"/>
      <c r="Q66" s="231"/>
      <c r="R66" s="230"/>
      <c r="S66" s="231"/>
      <c r="T66" s="232"/>
      <c r="U66" s="231"/>
      <c r="V66" s="232"/>
      <c r="W66" s="233"/>
      <c r="X66" s="233"/>
      <c r="Y66" s="231"/>
      <c r="Z66" s="230"/>
    </row>
    <row r="67" spans="1:26" x14ac:dyDescent="0.25">
      <c r="A67" s="229"/>
      <c r="B67" s="236" t="s">
        <v>534</v>
      </c>
      <c r="C67" s="235">
        <v>0</v>
      </c>
      <c r="D67" s="230">
        <v>0</v>
      </c>
      <c r="E67" s="229"/>
      <c r="F67" s="230">
        <v>0</v>
      </c>
      <c r="G67" s="227"/>
      <c r="H67" s="214">
        <v>118217</v>
      </c>
      <c r="I67" s="228"/>
      <c r="J67" s="228"/>
      <c r="K67" s="229"/>
      <c r="L67" s="230"/>
      <c r="M67" s="229"/>
      <c r="N67" s="230"/>
      <c r="O67" s="231"/>
      <c r="P67" s="232"/>
      <c r="Q67" s="231"/>
      <c r="R67" s="230"/>
      <c r="S67" s="231"/>
      <c r="T67" s="232"/>
      <c r="U67" s="231"/>
      <c r="V67" s="232"/>
      <c r="W67" s="233"/>
      <c r="X67" s="233"/>
      <c r="Y67" s="231"/>
      <c r="Z67" s="230"/>
    </row>
    <row r="68" spans="1:26" x14ac:dyDescent="0.25">
      <c r="A68" s="229"/>
      <c r="B68" s="236" t="s">
        <v>535</v>
      </c>
      <c r="C68" s="235">
        <v>0</v>
      </c>
      <c r="D68" s="230">
        <v>0</v>
      </c>
      <c r="E68" s="229"/>
      <c r="F68" s="230">
        <v>0</v>
      </c>
      <c r="G68" s="227"/>
      <c r="H68" s="214">
        <v>118217</v>
      </c>
      <c r="I68" s="228"/>
      <c r="J68" s="228"/>
      <c r="K68" s="229"/>
      <c r="L68" s="230"/>
      <c r="M68" s="229"/>
      <c r="N68" s="230"/>
      <c r="O68" s="231"/>
      <c r="P68" s="232"/>
      <c r="Q68" s="231"/>
      <c r="R68" s="230"/>
      <c r="S68" s="231"/>
      <c r="T68" s="232"/>
      <c r="U68" s="231"/>
      <c r="V68" s="232"/>
      <c r="W68" s="233"/>
      <c r="X68" s="233"/>
      <c r="Y68" s="231"/>
      <c r="Z68" s="230"/>
    </row>
    <row r="69" spans="1:26" x14ac:dyDescent="0.25">
      <c r="A69" s="229"/>
      <c r="B69" s="236" t="s">
        <v>536</v>
      </c>
      <c r="C69" s="235">
        <v>0</v>
      </c>
      <c r="D69" s="230">
        <v>0</v>
      </c>
      <c r="E69" s="229"/>
      <c r="F69" s="230">
        <v>0</v>
      </c>
      <c r="G69" s="227"/>
      <c r="H69" s="214">
        <v>118217</v>
      </c>
      <c r="I69" s="228"/>
      <c r="J69" s="228"/>
      <c r="K69" s="229"/>
      <c r="L69" s="230"/>
      <c r="M69" s="229"/>
      <c r="N69" s="230"/>
      <c r="O69" s="231"/>
      <c r="P69" s="232"/>
      <c r="Q69" s="231"/>
      <c r="R69" s="230"/>
      <c r="S69" s="231"/>
      <c r="T69" s="232"/>
      <c r="U69" s="231"/>
      <c r="V69" s="232"/>
      <c r="W69" s="233"/>
      <c r="X69" s="233"/>
      <c r="Y69" s="231"/>
      <c r="Z69" s="230"/>
    </row>
    <row r="70" spans="1:26" x14ac:dyDescent="0.25">
      <c r="A70" s="229"/>
      <c r="B70" s="236" t="s">
        <v>537</v>
      </c>
      <c r="C70" s="235">
        <v>0</v>
      </c>
      <c r="D70" s="230">
        <v>0</v>
      </c>
      <c r="E70" s="229"/>
      <c r="F70" s="230">
        <v>0</v>
      </c>
      <c r="G70" s="227"/>
      <c r="H70" s="214">
        <v>118217</v>
      </c>
      <c r="I70" s="228"/>
      <c r="J70" s="228"/>
      <c r="K70" s="229"/>
      <c r="L70" s="230"/>
      <c r="M70" s="229"/>
      <c r="N70" s="230"/>
      <c r="O70" s="231"/>
      <c r="P70" s="232"/>
      <c r="Q70" s="231"/>
      <c r="R70" s="230"/>
      <c r="S70" s="231"/>
      <c r="T70" s="232"/>
      <c r="U70" s="231"/>
      <c r="V70" s="232"/>
      <c r="W70" s="233"/>
      <c r="X70" s="233"/>
      <c r="Y70" s="231"/>
      <c r="Z70" s="230"/>
    </row>
    <row r="71" spans="1:26" x14ac:dyDescent="0.25">
      <c r="A71" s="229"/>
      <c r="B71" s="236" t="s">
        <v>538</v>
      </c>
      <c r="C71" s="235">
        <v>0</v>
      </c>
      <c r="D71" s="230">
        <v>0</v>
      </c>
      <c r="E71" s="229"/>
      <c r="F71" s="230">
        <v>0</v>
      </c>
      <c r="G71" s="227"/>
      <c r="H71" s="214">
        <v>118217</v>
      </c>
      <c r="I71" s="228"/>
      <c r="J71" s="228"/>
      <c r="K71" s="229"/>
      <c r="L71" s="230"/>
      <c r="M71" s="229"/>
      <c r="N71" s="230"/>
      <c r="O71" s="231"/>
      <c r="P71" s="232"/>
      <c r="Q71" s="231"/>
      <c r="R71" s="230"/>
      <c r="S71" s="231"/>
      <c r="T71" s="232"/>
      <c r="U71" s="231"/>
      <c r="V71" s="232"/>
      <c r="W71" s="233"/>
      <c r="X71" s="233"/>
      <c r="Y71" s="231"/>
      <c r="Z71" s="230"/>
    </row>
    <row r="72" spans="1:26" x14ac:dyDescent="0.25">
      <c r="A72" s="229"/>
      <c r="B72" s="236" t="s">
        <v>539</v>
      </c>
      <c r="C72" s="235">
        <v>0</v>
      </c>
      <c r="D72" s="230">
        <v>0</v>
      </c>
      <c r="E72" s="229"/>
      <c r="F72" s="230">
        <v>0</v>
      </c>
      <c r="G72" s="227"/>
      <c r="H72" s="214">
        <v>118217</v>
      </c>
      <c r="I72" s="228"/>
      <c r="J72" s="228"/>
      <c r="K72" s="229"/>
      <c r="L72" s="230"/>
      <c r="M72" s="229"/>
      <c r="N72" s="230"/>
      <c r="O72" s="231"/>
      <c r="P72" s="232"/>
      <c r="Q72" s="231"/>
      <c r="R72" s="230"/>
      <c r="S72" s="231"/>
      <c r="T72" s="232"/>
      <c r="U72" s="231"/>
      <c r="V72" s="232"/>
      <c r="W72" s="233"/>
      <c r="X72" s="233"/>
      <c r="Y72" s="231"/>
      <c r="Z72" s="230"/>
    </row>
    <row r="73" spans="1:26" x14ac:dyDescent="0.25">
      <c r="A73" s="229"/>
      <c r="B73" s="236" t="s">
        <v>540</v>
      </c>
      <c r="C73" s="235">
        <v>0</v>
      </c>
      <c r="D73" s="230">
        <v>0</v>
      </c>
      <c r="E73" s="229"/>
      <c r="F73" s="230">
        <v>0</v>
      </c>
      <c r="G73" s="227"/>
      <c r="H73" s="214">
        <v>118217</v>
      </c>
      <c r="I73" s="228"/>
      <c r="J73" s="228"/>
      <c r="K73" s="229"/>
      <c r="L73" s="230"/>
      <c r="M73" s="229"/>
      <c r="N73" s="230"/>
      <c r="O73" s="231"/>
      <c r="P73" s="232"/>
      <c r="Q73" s="231"/>
      <c r="R73" s="230"/>
      <c r="S73" s="231"/>
      <c r="T73" s="232"/>
      <c r="U73" s="231"/>
      <c r="V73" s="232"/>
      <c r="W73" s="233"/>
      <c r="X73" s="233"/>
      <c r="Y73" s="231"/>
      <c r="Z73" s="230"/>
    </row>
    <row r="74" spans="1:26" x14ac:dyDescent="0.25">
      <c r="A74" s="229"/>
      <c r="B74" s="236" t="s">
        <v>541</v>
      </c>
      <c r="C74" s="235">
        <v>0</v>
      </c>
      <c r="D74" s="230">
        <v>0</v>
      </c>
      <c r="E74" s="229"/>
      <c r="F74" s="230">
        <v>0</v>
      </c>
      <c r="G74" s="227"/>
      <c r="H74" s="214">
        <v>118217</v>
      </c>
      <c r="I74" s="228"/>
      <c r="J74" s="228"/>
      <c r="K74" s="229"/>
      <c r="L74" s="230"/>
      <c r="M74" s="229"/>
      <c r="N74" s="230"/>
      <c r="O74" s="231"/>
      <c r="P74" s="232"/>
      <c r="Q74" s="231"/>
      <c r="R74" s="230"/>
      <c r="S74" s="231"/>
      <c r="T74" s="232"/>
      <c r="U74" s="231"/>
      <c r="V74" s="232"/>
      <c r="W74" s="233"/>
      <c r="X74" s="233"/>
      <c r="Y74" s="231"/>
      <c r="Z74" s="230"/>
    </row>
    <row r="75" spans="1:26" x14ac:dyDescent="0.25">
      <c r="A75" s="229"/>
      <c r="B75" s="234" t="s">
        <v>542</v>
      </c>
      <c r="C75" s="235">
        <v>0</v>
      </c>
      <c r="D75" s="230">
        <v>0</v>
      </c>
      <c r="E75" s="229"/>
      <c r="F75" s="230">
        <v>0</v>
      </c>
      <c r="G75" s="227"/>
      <c r="H75" s="214">
        <v>118217</v>
      </c>
      <c r="I75" s="228"/>
      <c r="J75" s="228"/>
      <c r="K75" s="230"/>
      <c r="L75" s="230"/>
      <c r="M75" s="229"/>
      <c r="N75" s="230"/>
      <c r="O75" s="231"/>
      <c r="P75" s="232"/>
      <c r="Q75" s="231"/>
      <c r="R75" s="230"/>
      <c r="S75" s="231"/>
      <c r="T75" s="232"/>
      <c r="U75" s="231"/>
      <c r="V75" s="232"/>
      <c r="W75" s="233"/>
      <c r="X75" s="233"/>
      <c r="Y75" s="231"/>
      <c r="Z75" s="230"/>
    </row>
    <row r="76" spans="1:26" x14ac:dyDescent="0.25">
      <c r="A76" s="229"/>
      <c r="B76" s="234" t="s">
        <v>543</v>
      </c>
      <c r="C76" s="235">
        <v>0</v>
      </c>
      <c r="D76" s="230">
        <v>0</v>
      </c>
      <c r="E76" s="229"/>
      <c r="F76" s="230">
        <v>0</v>
      </c>
      <c r="G76" s="227"/>
      <c r="H76" s="214">
        <v>118217</v>
      </c>
      <c r="I76" s="228"/>
      <c r="J76" s="228"/>
      <c r="K76" s="230"/>
      <c r="L76" s="230"/>
      <c r="M76" s="229"/>
      <c r="N76" s="230"/>
      <c r="O76" s="231"/>
      <c r="P76" s="232"/>
      <c r="Q76" s="231"/>
      <c r="R76" s="230"/>
      <c r="S76" s="231"/>
      <c r="T76" s="232"/>
      <c r="U76" s="231"/>
      <c r="V76" s="232"/>
      <c r="W76" s="233"/>
      <c r="X76" s="233"/>
      <c r="Y76" s="231"/>
      <c r="Z76" s="230"/>
    </row>
    <row r="77" spans="1:26" ht="76.5" x14ac:dyDescent="0.25">
      <c r="A77" s="229"/>
      <c r="B77" s="234" t="s">
        <v>544</v>
      </c>
      <c r="C77" s="235">
        <v>0.93</v>
      </c>
      <c r="D77" s="230">
        <v>165</v>
      </c>
      <c r="E77" s="229"/>
      <c r="F77" s="230">
        <v>153.45000000000002</v>
      </c>
      <c r="G77" s="227"/>
      <c r="H77" s="214">
        <v>118217</v>
      </c>
      <c r="I77" s="228">
        <v>0.84779005524861883</v>
      </c>
      <c r="J77" s="228">
        <v>0.91160220994475138</v>
      </c>
      <c r="K77" s="230" t="s">
        <v>606</v>
      </c>
      <c r="L77" s="237" t="s">
        <v>607</v>
      </c>
      <c r="M77" s="229"/>
      <c r="N77" s="230"/>
      <c r="O77" s="231">
        <v>145.80000000000001</v>
      </c>
      <c r="P77" s="232">
        <v>0.88</v>
      </c>
      <c r="Q77" s="231"/>
      <c r="R77" s="230">
        <v>190</v>
      </c>
      <c r="S77" s="231">
        <v>0.76736842105263159</v>
      </c>
      <c r="T77" s="232">
        <v>1.4736842105263157</v>
      </c>
      <c r="U77" s="231"/>
      <c r="V77" s="232"/>
      <c r="W77" s="233">
        <v>-8.0421634195987246E-2</v>
      </c>
      <c r="X77" s="233">
        <v>0.56208200058156432</v>
      </c>
      <c r="Y77" s="231"/>
      <c r="Z77" s="230"/>
    </row>
    <row r="78" spans="1:26" ht="76.5" x14ac:dyDescent="0.25">
      <c r="A78" s="229"/>
      <c r="B78" s="234" t="s">
        <v>544</v>
      </c>
      <c r="C78" s="235">
        <v>2.0299999999999998</v>
      </c>
      <c r="D78" s="230">
        <v>2</v>
      </c>
      <c r="E78" s="229"/>
      <c r="F78" s="230">
        <v>4.0599999999999996</v>
      </c>
      <c r="G78" s="227"/>
      <c r="H78" s="214">
        <v>118217</v>
      </c>
      <c r="I78" s="228">
        <v>2.2430939226519335E-2</v>
      </c>
      <c r="J78" s="228">
        <v>1.1049723756906077E-2</v>
      </c>
      <c r="K78" s="230" t="s">
        <v>606</v>
      </c>
      <c r="L78" s="237" t="s">
        <v>607</v>
      </c>
      <c r="M78" s="229"/>
      <c r="N78" s="230"/>
      <c r="O78" s="231">
        <v>3.86</v>
      </c>
      <c r="P78" s="232">
        <v>1.93</v>
      </c>
      <c r="Q78" s="231"/>
      <c r="R78" s="230">
        <v>190</v>
      </c>
      <c r="S78" s="231">
        <v>2.0315789473684211E-2</v>
      </c>
      <c r="T78" s="232">
        <v>1.0526315789473684E-2</v>
      </c>
      <c r="U78" s="231"/>
      <c r="V78" s="232"/>
      <c r="W78" s="233">
        <v>-2.1151497528351243E-3</v>
      </c>
      <c r="X78" s="233">
        <v>-5.2340796743239291E-4</v>
      </c>
      <c r="Y78" s="231"/>
      <c r="Z78" s="230"/>
    </row>
    <row r="79" spans="1:26" ht="76.5" x14ac:dyDescent="0.25">
      <c r="A79" s="229"/>
      <c r="B79" s="234" t="s">
        <v>544</v>
      </c>
      <c r="C79" s="235">
        <v>1.97</v>
      </c>
      <c r="D79" s="230">
        <v>14</v>
      </c>
      <c r="E79" s="229"/>
      <c r="F79" s="230">
        <v>27.58</v>
      </c>
      <c r="G79" s="227"/>
      <c r="H79" s="214">
        <v>118217</v>
      </c>
      <c r="I79" s="228">
        <v>0.15237569060773479</v>
      </c>
      <c r="J79" s="228">
        <v>7.7348066298342538E-2</v>
      </c>
      <c r="K79" s="230" t="s">
        <v>606</v>
      </c>
      <c r="L79" s="237" t="s">
        <v>607</v>
      </c>
      <c r="M79" s="229"/>
      <c r="N79" s="230"/>
      <c r="O79" s="231">
        <v>26.46</v>
      </c>
      <c r="P79" s="232">
        <v>1.87</v>
      </c>
      <c r="Q79" s="231"/>
      <c r="R79" s="230">
        <v>190</v>
      </c>
      <c r="S79" s="231">
        <v>0.13926315789473684</v>
      </c>
      <c r="T79" s="232">
        <v>6.8421052631578952E-2</v>
      </c>
      <c r="U79" s="231"/>
      <c r="V79" s="232"/>
      <c r="W79" s="233">
        <v>-1.3112532712997949E-2</v>
      </c>
      <c r="X79" s="233">
        <v>-8.9270136667635863E-3</v>
      </c>
      <c r="Y79" s="231"/>
      <c r="Z79" s="230"/>
    </row>
    <row r="80" spans="1:26" x14ac:dyDescent="0.25">
      <c r="A80" s="229"/>
      <c r="B80" s="234" t="s">
        <v>545</v>
      </c>
      <c r="C80" s="235">
        <v>0</v>
      </c>
      <c r="D80" s="230">
        <v>0</v>
      </c>
      <c r="E80" s="229"/>
      <c r="F80" s="230">
        <v>0</v>
      </c>
      <c r="G80" s="227"/>
      <c r="H80" s="214">
        <v>118217</v>
      </c>
      <c r="I80" s="228"/>
      <c r="J80" s="228"/>
      <c r="K80" s="230"/>
      <c r="L80" s="230"/>
      <c r="M80" s="229"/>
      <c r="N80" s="230"/>
      <c r="O80" s="231"/>
      <c r="P80" s="232"/>
      <c r="Q80" s="231"/>
      <c r="R80" s="230"/>
      <c r="S80" s="231"/>
      <c r="T80" s="232"/>
      <c r="U80" s="231"/>
      <c r="V80" s="232"/>
      <c r="W80" s="233"/>
      <c r="X80" s="233"/>
      <c r="Y80" s="231"/>
      <c r="Z80" s="230"/>
    </row>
    <row r="81" spans="1:26" x14ac:dyDescent="0.25">
      <c r="A81" s="229"/>
      <c r="B81" s="234" t="s">
        <v>546</v>
      </c>
      <c r="C81" s="235">
        <v>0</v>
      </c>
      <c r="D81" s="230">
        <v>0</v>
      </c>
      <c r="E81" s="229"/>
      <c r="F81" s="230">
        <v>0</v>
      </c>
      <c r="G81" s="227"/>
      <c r="H81" s="214">
        <v>118217</v>
      </c>
      <c r="I81" s="228"/>
      <c r="J81" s="228"/>
      <c r="K81" s="230"/>
      <c r="L81" s="230"/>
      <c r="M81" s="229"/>
      <c r="N81" s="230"/>
      <c r="O81" s="231"/>
      <c r="P81" s="232"/>
      <c r="Q81" s="231"/>
      <c r="R81" s="230"/>
      <c r="S81" s="231"/>
      <c r="T81" s="232"/>
      <c r="U81" s="231"/>
      <c r="V81" s="232"/>
      <c r="W81" s="233"/>
      <c r="X81" s="233"/>
      <c r="Y81" s="231"/>
      <c r="Z81" s="230"/>
    </row>
    <row r="82" spans="1:26" x14ac:dyDescent="0.25">
      <c r="A82" s="229"/>
      <c r="B82" s="234" t="s">
        <v>547</v>
      </c>
      <c r="C82" s="235">
        <v>0</v>
      </c>
      <c r="D82" s="230">
        <v>0</v>
      </c>
      <c r="E82" s="229"/>
      <c r="F82" s="230">
        <v>0</v>
      </c>
      <c r="G82" s="227"/>
      <c r="H82" s="214">
        <v>118217</v>
      </c>
      <c r="I82" s="228"/>
      <c r="J82" s="228"/>
      <c r="K82" s="230"/>
      <c r="L82" s="230"/>
      <c r="M82" s="229"/>
      <c r="N82" s="230"/>
      <c r="O82" s="231"/>
      <c r="P82" s="232"/>
      <c r="Q82" s="231"/>
      <c r="R82" s="230"/>
      <c r="S82" s="231"/>
      <c r="T82" s="232"/>
      <c r="U82" s="231"/>
      <c r="V82" s="232"/>
      <c r="W82" s="233"/>
      <c r="X82" s="233"/>
      <c r="Y82" s="231"/>
      <c r="Z82" s="230"/>
    </row>
    <row r="83" spans="1:26" x14ac:dyDescent="0.25">
      <c r="A83" s="229"/>
      <c r="B83" s="234" t="s">
        <v>548</v>
      </c>
      <c r="C83" s="235">
        <v>0</v>
      </c>
      <c r="D83" s="230">
        <v>0</v>
      </c>
      <c r="E83" s="229"/>
      <c r="F83" s="230">
        <v>0</v>
      </c>
      <c r="G83" s="227"/>
      <c r="H83" s="214">
        <v>118217</v>
      </c>
      <c r="I83" s="228"/>
      <c r="J83" s="228"/>
      <c r="K83" s="230"/>
      <c r="L83" s="230"/>
      <c r="M83" s="229"/>
      <c r="N83" s="230"/>
      <c r="O83" s="231"/>
      <c r="P83" s="232"/>
      <c r="Q83" s="231"/>
      <c r="R83" s="230"/>
      <c r="S83" s="231"/>
      <c r="T83" s="232"/>
      <c r="U83" s="231"/>
      <c r="V83" s="232"/>
      <c r="W83" s="233"/>
      <c r="X83" s="233"/>
      <c r="Y83" s="231"/>
      <c r="Z83" s="230"/>
    </row>
    <row r="84" spans="1:26" x14ac:dyDescent="0.25">
      <c r="A84" s="229"/>
      <c r="B84" s="234" t="s">
        <v>549</v>
      </c>
      <c r="C84" s="235">
        <v>0</v>
      </c>
      <c r="D84" s="230">
        <v>0</v>
      </c>
      <c r="E84" s="229"/>
      <c r="F84" s="230">
        <v>0</v>
      </c>
      <c r="G84" s="227"/>
      <c r="H84" s="214">
        <v>118217</v>
      </c>
      <c r="I84" s="228"/>
      <c r="J84" s="228"/>
      <c r="K84" s="230"/>
      <c r="L84" s="230"/>
      <c r="M84" s="229"/>
      <c r="N84" s="230"/>
      <c r="O84" s="231"/>
      <c r="P84" s="232"/>
      <c r="Q84" s="231"/>
      <c r="R84" s="230"/>
      <c r="S84" s="231"/>
      <c r="T84" s="232"/>
      <c r="U84" s="231"/>
      <c r="V84" s="232"/>
      <c r="W84" s="233"/>
      <c r="X84" s="233"/>
      <c r="Y84" s="231"/>
      <c r="Z84" s="230"/>
    </row>
    <row r="85" spans="1:26" x14ac:dyDescent="0.25">
      <c r="A85" s="229"/>
      <c r="B85" s="234" t="s">
        <v>550</v>
      </c>
      <c r="C85" s="235">
        <v>0</v>
      </c>
      <c r="D85" s="230">
        <v>0</v>
      </c>
      <c r="E85" s="229"/>
      <c r="F85" s="230">
        <v>0</v>
      </c>
      <c r="G85" s="227"/>
      <c r="H85" s="214">
        <v>118217</v>
      </c>
      <c r="I85" s="228"/>
      <c r="J85" s="228"/>
      <c r="K85" s="230"/>
      <c r="L85" s="230"/>
      <c r="M85" s="229"/>
      <c r="N85" s="230"/>
      <c r="O85" s="231"/>
      <c r="P85" s="232"/>
      <c r="Q85" s="231"/>
      <c r="R85" s="230"/>
      <c r="S85" s="231"/>
      <c r="T85" s="232"/>
      <c r="U85" s="231"/>
      <c r="V85" s="232"/>
      <c r="W85" s="233"/>
      <c r="X85" s="233"/>
      <c r="Y85" s="231"/>
      <c r="Z85" s="230"/>
    </row>
    <row r="86" spans="1:26" ht="76.5" x14ac:dyDescent="0.25">
      <c r="A86" s="229"/>
      <c r="B86" s="234" t="s">
        <v>551</v>
      </c>
      <c r="C86" s="235">
        <v>0.78</v>
      </c>
      <c r="D86" s="230">
        <v>681</v>
      </c>
      <c r="E86" s="229"/>
      <c r="F86" s="230">
        <v>531.18000000000006</v>
      </c>
      <c r="G86" s="227"/>
      <c r="H86" s="214">
        <v>118217</v>
      </c>
      <c r="I86" s="228">
        <v>8.7078688524590167</v>
      </c>
      <c r="J86" s="228">
        <v>11.163934426229508</v>
      </c>
      <c r="K86" s="230" t="s">
        <v>608</v>
      </c>
      <c r="L86" s="237" t="s">
        <v>607</v>
      </c>
      <c r="M86" s="229"/>
      <c r="N86" s="230"/>
      <c r="O86" s="231">
        <v>504.62</v>
      </c>
      <c r="P86" s="232">
        <v>0.74</v>
      </c>
      <c r="Q86" s="231"/>
      <c r="R86" s="230">
        <v>710</v>
      </c>
      <c r="S86" s="231">
        <v>0.71073239436619717</v>
      </c>
      <c r="T86" s="232">
        <v>0.90845070422535212</v>
      </c>
      <c r="U86" s="231"/>
      <c r="V86" s="232"/>
      <c r="W86" s="233">
        <v>-7.9971364580928199</v>
      </c>
      <c r="X86" s="233">
        <v>-10.255483722004156</v>
      </c>
      <c r="Y86" s="231"/>
      <c r="Z86" s="230"/>
    </row>
    <row r="87" spans="1:26" ht="76.5" x14ac:dyDescent="0.25">
      <c r="A87" s="229"/>
      <c r="B87" s="234" t="s">
        <v>551</v>
      </c>
      <c r="C87" s="235">
        <v>1.17</v>
      </c>
      <c r="D87" s="230">
        <v>272</v>
      </c>
      <c r="E87" s="229"/>
      <c r="F87" s="230">
        <v>318.24</v>
      </c>
      <c r="G87" s="227"/>
      <c r="H87" s="214">
        <v>118217</v>
      </c>
      <c r="I87" s="228">
        <v>5.2170491803278694</v>
      </c>
      <c r="J87" s="228">
        <v>4.4590163934426226</v>
      </c>
      <c r="K87" s="230" t="s">
        <v>609</v>
      </c>
      <c r="L87" s="237" t="s">
        <v>607</v>
      </c>
      <c r="M87" s="229"/>
      <c r="N87" s="230"/>
      <c r="O87" s="231">
        <v>302.3</v>
      </c>
      <c r="P87" s="232">
        <v>1.1100000000000001</v>
      </c>
      <c r="Q87" s="231"/>
      <c r="R87" s="230">
        <v>710</v>
      </c>
      <c r="S87" s="231">
        <v>0.42577464788732394</v>
      </c>
      <c r="T87" s="232">
        <v>0.36338028169014086</v>
      </c>
      <c r="U87" s="231"/>
      <c r="V87" s="232"/>
      <c r="W87" s="233">
        <v>-4.7912745324405455</v>
      </c>
      <c r="X87" s="233">
        <v>-4.0956361117524818</v>
      </c>
      <c r="Y87" s="231"/>
      <c r="Z87" s="230"/>
    </row>
    <row r="88" spans="1:26" x14ac:dyDescent="0.25">
      <c r="A88" s="229"/>
      <c r="B88" s="234" t="s">
        <v>552</v>
      </c>
      <c r="C88" s="235">
        <v>0</v>
      </c>
      <c r="D88" s="230">
        <v>0</v>
      </c>
      <c r="E88" s="229"/>
      <c r="F88" s="230">
        <v>0</v>
      </c>
      <c r="G88" s="227"/>
      <c r="H88" s="214">
        <v>118217</v>
      </c>
      <c r="I88" s="228"/>
      <c r="J88" s="228"/>
      <c r="K88" s="230"/>
      <c r="L88" s="230"/>
      <c r="M88" s="229"/>
      <c r="N88" s="230"/>
      <c r="O88" s="231"/>
      <c r="P88" s="232"/>
      <c r="Q88" s="231"/>
      <c r="R88" s="230"/>
      <c r="S88" s="231"/>
      <c r="T88" s="232"/>
      <c r="U88" s="231"/>
      <c r="V88" s="232"/>
      <c r="W88" s="233"/>
      <c r="X88" s="233"/>
      <c r="Y88" s="231"/>
      <c r="Z88" s="230"/>
    </row>
    <row r="89" spans="1:26" x14ac:dyDescent="0.25">
      <c r="A89" s="229"/>
      <c r="B89" s="234" t="s">
        <v>553</v>
      </c>
      <c r="C89" s="235">
        <v>0</v>
      </c>
      <c r="D89" s="230">
        <v>0</v>
      </c>
      <c r="E89" s="229"/>
      <c r="F89" s="230">
        <v>0</v>
      </c>
      <c r="G89" s="227"/>
      <c r="H89" s="214">
        <v>118217</v>
      </c>
      <c r="I89" s="228"/>
      <c r="J89" s="228"/>
      <c r="K89" s="230"/>
      <c r="L89" s="230"/>
      <c r="M89" s="229"/>
      <c r="N89" s="230"/>
      <c r="O89" s="231"/>
      <c r="P89" s="232"/>
      <c r="Q89" s="231"/>
      <c r="R89" s="230"/>
      <c r="S89" s="231"/>
      <c r="T89" s="232"/>
      <c r="U89" s="231"/>
      <c r="V89" s="232"/>
      <c r="W89" s="233"/>
      <c r="X89" s="233"/>
      <c r="Y89" s="231"/>
      <c r="Z89" s="230"/>
    </row>
    <row r="90" spans="1:26" x14ac:dyDescent="0.25">
      <c r="A90" s="229"/>
      <c r="B90" s="234" t="s">
        <v>554</v>
      </c>
      <c r="C90" s="235">
        <v>0</v>
      </c>
      <c r="D90" s="230">
        <v>0</v>
      </c>
      <c r="E90" s="229"/>
      <c r="F90" s="230">
        <v>0</v>
      </c>
      <c r="G90" s="227"/>
      <c r="H90" s="214">
        <v>118217</v>
      </c>
      <c r="I90" s="228"/>
      <c r="J90" s="228"/>
      <c r="K90" s="230"/>
      <c r="L90" s="230"/>
      <c r="M90" s="229"/>
      <c r="N90" s="230"/>
      <c r="O90" s="231"/>
      <c r="P90" s="232"/>
      <c r="Q90" s="231"/>
      <c r="R90" s="230"/>
      <c r="S90" s="231"/>
      <c r="T90" s="232"/>
      <c r="U90" s="231"/>
      <c r="V90" s="232"/>
      <c r="W90" s="233"/>
      <c r="X90" s="233"/>
      <c r="Y90" s="231"/>
      <c r="Z90" s="230"/>
    </row>
    <row r="91" spans="1:26" x14ac:dyDescent="0.25">
      <c r="A91" s="229"/>
      <c r="B91" s="234" t="s">
        <v>555</v>
      </c>
      <c r="C91" s="235">
        <v>0</v>
      </c>
      <c r="D91" s="230">
        <v>0</v>
      </c>
      <c r="E91" s="229"/>
      <c r="F91" s="230">
        <v>0</v>
      </c>
      <c r="G91" s="227"/>
      <c r="H91" s="214">
        <v>118217</v>
      </c>
      <c r="I91" s="228"/>
      <c r="J91" s="228"/>
      <c r="K91" s="230"/>
      <c r="L91" s="230"/>
      <c r="M91" s="229"/>
      <c r="N91" s="230"/>
      <c r="O91" s="231"/>
      <c r="P91" s="232"/>
      <c r="Q91" s="231"/>
      <c r="R91" s="230"/>
      <c r="S91" s="231"/>
      <c r="T91" s="232"/>
      <c r="U91" s="231"/>
      <c r="V91" s="232"/>
      <c r="W91" s="233"/>
      <c r="X91" s="233"/>
      <c r="Y91" s="231"/>
      <c r="Z91" s="230"/>
    </row>
    <row r="92" spans="1:26" x14ac:dyDescent="0.25">
      <c r="A92" s="229"/>
      <c r="B92" s="234" t="s">
        <v>556</v>
      </c>
      <c r="C92" s="235">
        <v>0</v>
      </c>
      <c r="D92" s="230">
        <v>0</v>
      </c>
      <c r="E92" s="229"/>
      <c r="F92" s="230">
        <v>0</v>
      </c>
      <c r="G92" s="227"/>
      <c r="H92" s="214">
        <v>118217</v>
      </c>
      <c r="I92" s="228"/>
      <c r="J92" s="228"/>
      <c r="K92" s="230"/>
      <c r="L92" s="230"/>
      <c r="M92" s="229"/>
      <c r="N92" s="230"/>
      <c r="O92" s="231"/>
      <c r="P92" s="232"/>
      <c r="Q92" s="231"/>
      <c r="R92" s="230"/>
      <c r="S92" s="231"/>
      <c r="T92" s="232"/>
      <c r="U92" s="231"/>
      <c r="V92" s="232"/>
      <c r="W92" s="233"/>
      <c r="X92" s="233"/>
      <c r="Y92" s="231"/>
      <c r="Z92" s="230"/>
    </row>
    <row r="93" spans="1:26" x14ac:dyDescent="0.25">
      <c r="A93" s="229"/>
      <c r="B93" s="234" t="s">
        <v>557</v>
      </c>
      <c r="C93" s="235">
        <v>0</v>
      </c>
      <c r="D93" s="230">
        <v>0</v>
      </c>
      <c r="E93" s="229"/>
      <c r="F93" s="230">
        <v>0</v>
      </c>
      <c r="G93" s="227"/>
      <c r="H93" s="214">
        <v>118217</v>
      </c>
      <c r="I93" s="228"/>
      <c r="J93" s="228"/>
      <c r="K93" s="230"/>
      <c r="L93" s="230"/>
      <c r="M93" s="229"/>
      <c r="N93" s="230"/>
      <c r="O93" s="231"/>
      <c r="P93" s="232"/>
      <c r="Q93" s="231"/>
      <c r="R93" s="230"/>
      <c r="S93" s="231"/>
      <c r="T93" s="232"/>
      <c r="U93" s="231"/>
      <c r="V93" s="232"/>
      <c r="W93" s="233"/>
      <c r="X93" s="233"/>
      <c r="Y93" s="231"/>
      <c r="Z93" s="230"/>
    </row>
    <row r="94" spans="1:26" x14ac:dyDescent="0.25">
      <c r="A94" s="229"/>
      <c r="B94" s="234" t="s">
        <v>558</v>
      </c>
      <c r="C94" s="235">
        <v>0</v>
      </c>
      <c r="D94" s="230">
        <v>0</v>
      </c>
      <c r="E94" s="229"/>
      <c r="F94" s="230">
        <v>0</v>
      </c>
      <c r="G94" s="227"/>
      <c r="H94" s="214">
        <v>118217</v>
      </c>
      <c r="I94" s="228"/>
      <c r="J94" s="228"/>
      <c r="K94" s="230"/>
      <c r="L94" s="230"/>
      <c r="M94" s="229"/>
      <c r="N94" s="230"/>
      <c r="O94" s="231"/>
      <c r="P94" s="232"/>
      <c r="Q94" s="231"/>
      <c r="R94" s="230"/>
      <c r="S94" s="231"/>
      <c r="T94" s="232"/>
      <c r="U94" s="231"/>
      <c r="V94" s="232"/>
      <c r="W94" s="233"/>
      <c r="X94" s="233"/>
      <c r="Y94" s="231"/>
      <c r="Z94" s="230"/>
    </row>
    <row r="95" spans="1:26" x14ac:dyDescent="0.25">
      <c r="A95" s="229"/>
      <c r="B95" s="234" t="s">
        <v>559</v>
      </c>
      <c r="C95" s="235">
        <v>0</v>
      </c>
      <c r="D95" s="230">
        <v>0</v>
      </c>
      <c r="E95" s="229"/>
      <c r="F95" s="230">
        <v>0</v>
      </c>
      <c r="G95" s="227"/>
      <c r="H95" s="214">
        <v>118217</v>
      </c>
      <c r="I95" s="228"/>
      <c r="J95" s="228"/>
      <c r="K95" s="230"/>
      <c r="L95" s="230"/>
      <c r="M95" s="229"/>
      <c r="N95" s="230"/>
      <c r="O95" s="231"/>
      <c r="P95" s="232"/>
      <c r="Q95" s="231"/>
      <c r="R95" s="230"/>
      <c r="S95" s="231"/>
      <c r="T95" s="232"/>
      <c r="U95" s="231"/>
      <c r="V95" s="232"/>
      <c r="W95" s="233"/>
      <c r="X95" s="233"/>
      <c r="Y95" s="231"/>
      <c r="Z95" s="230"/>
    </row>
    <row r="96" spans="1:26" x14ac:dyDescent="0.25">
      <c r="A96" s="229"/>
      <c r="B96" s="234" t="s">
        <v>560</v>
      </c>
      <c r="C96" s="235">
        <v>0</v>
      </c>
      <c r="D96" s="230">
        <v>0</v>
      </c>
      <c r="E96" s="229"/>
      <c r="F96" s="230">
        <v>0</v>
      </c>
      <c r="G96" s="227"/>
      <c r="H96" s="214">
        <v>118217</v>
      </c>
      <c r="I96" s="228"/>
      <c r="J96" s="228"/>
      <c r="K96" s="230"/>
      <c r="L96" s="230"/>
      <c r="M96" s="229"/>
      <c r="N96" s="230"/>
      <c r="O96" s="231"/>
      <c r="P96" s="232"/>
      <c r="Q96" s="231"/>
      <c r="R96" s="230"/>
      <c r="S96" s="231"/>
      <c r="T96" s="232"/>
      <c r="U96" s="231"/>
      <c r="V96" s="232"/>
      <c r="W96" s="233"/>
      <c r="X96" s="233"/>
      <c r="Y96" s="231"/>
      <c r="Z96" s="230"/>
    </row>
    <row r="97" spans="1:26" x14ac:dyDescent="0.25">
      <c r="A97" s="229"/>
      <c r="B97" s="234" t="s">
        <v>561</v>
      </c>
      <c r="C97" s="235">
        <v>0</v>
      </c>
      <c r="D97" s="230">
        <v>0</v>
      </c>
      <c r="E97" s="229"/>
      <c r="F97" s="230">
        <v>0</v>
      </c>
      <c r="G97" s="227"/>
      <c r="H97" s="214">
        <v>118217</v>
      </c>
      <c r="I97" s="228"/>
      <c r="J97" s="228"/>
      <c r="K97" s="230"/>
      <c r="L97" s="230"/>
      <c r="M97" s="229"/>
      <c r="N97" s="230"/>
      <c r="O97" s="231"/>
      <c r="P97" s="232"/>
      <c r="Q97" s="231"/>
      <c r="R97" s="230"/>
      <c r="S97" s="231"/>
      <c r="T97" s="232"/>
      <c r="U97" s="231"/>
      <c r="V97" s="232"/>
      <c r="W97" s="233"/>
      <c r="X97" s="233"/>
      <c r="Y97" s="231"/>
      <c r="Z97" s="230"/>
    </row>
    <row r="98" spans="1:26" x14ac:dyDescent="0.25">
      <c r="A98" s="229"/>
      <c r="B98" s="234" t="s">
        <v>562</v>
      </c>
      <c r="C98" s="235">
        <v>0</v>
      </c>
      <c r="D98" s="230">
        <v>0</v>
      </c>
      <c r="E98" s="229"/>
      <c r="F98" s="230">
        <v>0</v>
      </c>
      <c r="G98" s="227"/>
      <c r="H98" s="214">
        <v>118217</v>
      </c>
      <c r="I98" s="228"/>
      <c r="J98" s="228"/>
      <c r="K98" s="230"/>
      <c r="L98" s="230"/>
      <c r="M98" s="229"/>
      <c r="N98" s="230"/>
      <c r="O98" s="231"/>
      <c r="P98" s="232"/>
      <c r="Q98" s="231"/>
      <c r="R98" s="230"/>
      <c r="S98" s="231"/>
      <c r="T98" s="232"/>
      <c r="U98" s="231"/>
      <c r="V98" s="232"/>
      <c r="W98" s="233"/>
      <c r="X98" s="233"/>
      <c r="Y98" s="231"/>
      <c r="Z98" s="230"/>
    </row>
    <row r="99" spans="1:26" x14ac:dyDescent="0.25">
      <c r="A99" s="229"/>
      <c r="B99" s="234" t="s">
        <v>563</v>
      </c>
      <c r="C99" s="235">
        <v>0</v>
      </c>
      <c r="D99" s="230">
        <v>0</v>
      </c>
      <c r="E99" s="229"/>
      <c r="F99" s="230">
        <v>0</v>
      </c>
      <c r="G99" s="227"/>
      <c r="H99" s="214">
        <v>118217</v>
      </c>
      <c r="I99" s="228"/>
      <c r="J99" s="228"/>
      <c r="K99" s="230"/>
      <c r="L99" s="230"/>
      <c r="M99" s="229"/>
      <c r="N99" s="230"/>
      <c r="O99" s="231"/>
      <c r="P99" s="232"/>
      <c r="Q99" s="231"/>
      <c r="R99" s="230"/>
      <c r="S99" s="231"/>
      <c r="T99" s="232"/>
      <c r="U99" s="231"/>
      <c r="V99" s="232"/>
      <c r="W99" s="233"/>
      <c r="X99" s="233"/>
      <c r="Y99" s="231"/>
      <c r="Z99" s="230"/>
    </row>
    <row r="100" spans="1:26" x14ac:dyDescent="0.25">
      <c r="A100" s="229"/>
      <c r="B100" s="234" t="s">
        <v>564</v>
      </c>
      <c r="C100" s="235">
        <v>0</v>
      </c>
      <c r="D100" s="230">
        <v>0</v>
      </c>
      <c r="E100" s="229"/>
      <c r="F100" s="230">
        <v>0</v>
      </c>
      <c r="G100" s="227"/>
      <c r="H100" s="214">
        <v>118217</v>
      </c>
      <c r="I100" s="228"/>
      <c r="J100" s="228"/>
      <c r="K100" s="230"/>
      <c r="L100" s="230"/>
      <c r="M100" s="229"/>
      <c r="N100" s="230"/>
      <c r="O100" s="231"/>
      <c r="P100" s="232"/>
      <c r="Q100" s="231"/>
      <c r="R100" s="230"/>
      <c r="S100" s="231"/>
      <c r="T100" s="232"/>
      <c r="U100" s="231"/>
      <c r="V100" s="232"/>
      <c r="W100" s="233"/>
      <c r="X100" s="233"/>
      <c r="Y100" s="231"/>
      <c r="Z100" s="230"/>
    </row>
    <row r="101" spans="1:26" x14ac:dyDescent="0.25">
      <c r="A101" s="229"/>
      <c r="B101" s="234" t="s">
        <v>565</v>
      </c>
      <c r="C101" s="235">
        <v>0</v>
      </c>
      <c r="D101" s="230">
        <v>0</v>
      </c>
      <c r="E101" s="229"/>
      <c r="F101" s="230">
        <v>0</v>
      </c>
      <c r="G101" s="227"/>
      <c r="H101" s="214">
        <v>118217</v>
      </c>
      <c r="I101" s="228"/>
      <c r="J101" s="228"/>
      <c r="K101" s="230"/>
      <c r="L101" s="230"/>
      <c r="M101" s="229"/>
      <c r="N101" s="230"/>
      <c r="O101" s="231"/>
      <c r="P101" s="232"/>
      <c r="Q101" s="231"/>
      <c r="R101" s="230"/>
      <c r="S101" s="231"/>
      <c r="T101" s="232"/>
      <c r="U101" s="231"/>
      <c r="V101" s="232"/>
      <c r="W101" s="233"/>
      <c r="X101" s="233"/>
      <c r="Y101" s="231"/>
      <c r="Z101" s="230"/>
    </row>
    <row r="102" spans="1:26" x14ac:dyDescent="0.25">
      <c r="A102" s="229"/>
      <c r="B102" s="234" t="s">
        <v>566</v>
      </c>
      <c r="C102" s="235">
        <v>0</v>
      </c>
      <c r="D102" s="230">
        <v>0</v>
      </c>
      <c r="E102" s="229"/>
      <c r="F102" s="230">
        <v>0</v>
      </c>
      <c r="G102" s="227"/>
      <c r="H102" s="214">
        <v>118217</v>
      </c>
      <c r="I102" s="228"/>
      <c r="J102" s="228"/>
      <c r="K102" s="230"/>
      <c r="L102" s="230"/>
      <c r="M102" s="229"/>
      <c r="N102" s="230"/>
      <c r="O102" s="231"/>
      <c r="P102" s="232"/>
      <c r="Q102" s="231"/>
      <c r="R102" s="230"/>
      <c r="S102" s="231"/>
      <c r="T102" s="232"/>
      <c r="U102" s="231"/>
      <c r="V102" s="232"/>
      <c r="W102" s="233"/>
      <c r="X102" s="233"/>
      <c r="Y102" s="231"/>
      <c r="Z102" s="230"/>
    </row>
    <row r="103" spans="1:26" x14ac:dyDescent="0.25">
      <c r="A103" s="229"/>
      <c r="B103" s="234" t="s">
        <v>567</v>
      </c>
      <c r="C103" s="235">
        <v>0</v>
      </c>
      <c r="D103" s="230">
        <v>0</v>
      </c>
      <c r="E103" s="229"/>
      <c r="F103" s="230">
        <v>0</v>
      </c>
      <c r="G103" s="227"/>
      <c r="H103" s="214">
        <v>118217</v>
      </c>
      <c r="I103" s="228"/>
      <c r="J103" s="228"/>
      <c r="K103" s="230"/>
      <c r="L103" s="230"/>
      <c r="M103" s="229"/>
      <c r="N103" s="230"/>
      <c r="O103" s="231"/>
      <c r="P103" s="232"/>
      <c r="Q103" s="231"/>
      <c r="R103" s="230"/>
      <c r="S103" s="231"/>
      <c r="T103" s="232"/>
      <c r="U103" s="231"/>
      <c r="V103" s="232"/>
      <c r="W103" s="233"/>
      <c r="X103" s="233"/>
      <c r="Y103" s="231"/>
      <c r="Z103" s="230"/>
    </row>
    <row r="104" spans="1:26" x14ac:dyDescent="0.25">
      <c r="A104" s="229"/>
      <c r="B104" s="234" t="s">
        <v>568</v>
      </c>
      <c r="C104" s="235">
        <v>0</v>
      </c>
      <c r="D104" s="230">
        <v>0</v>
      </c>
      <c r="E104" s="229"/>
      <c r="F104" s="230">
        <v>0</v>
      </c>
      <c r="G104" s="227"/>
      <c r="H104" s="214">
        <v>118217</v>
      </c>
      <c r="I104" s="228"/>
      <c r="J104" s="228"/>
      <c r="K104" s="230"/>
      <c r="L104" s="230"/>
      <c r="M104" s="229"/>
      <c r="N104" s="230"/>
      <c r="O104" s="231"/>
      <c r="P104" s="232"/>
      <c r="Q104" s="231"/>
      <c r="R104" s="230"/>
      <c r="S104" s="231"/>
      <c r="T104" s="232"/>
      <c r="U104" s="231"/>
      <c r="V104" s="232"/>
      <c r="W104" s="233"/>
      <c r="X104" s="233"/>
      <c r="Y104" s="231"/>
      <c r="Z104" s="230"/>
    </row>
    <row r="105" spans="1:26" x14ac:dyDescent="0.25">
      <c r="A105" s="229"/>
      <c r="B105" s="234" t="s">
        <v>569</v>
      </c>
      <c r="C105" s="235">
        <v>0</v>
      </c>
      <c r="D105" s="230">
        <v>0</v>
      </c>
      <c r="E105" s="229"/>
      <c r="F105" s="230">
        <v>0</v>
      </c>
      <c r="G105" s="227"/>
      <c r="H105" s="214">
        <v>118217</v>
      </c>
      <c r="I105" s="228"/>
      <c r="J105" s="228"/>
      <c r="K105" s="230"/>
      <c r="L105" s="230"/>
      <c r="M105" s="229"/>
      <c r="N105" s="230"/>
      <c r="O105" s="231"/>
      <c r="P105" s="232"/>
      <c r="Q105" s="231"/>
      <c r="R105" s="230"/>
      <c r="S105" s="231"/>
      <c r="T105" s="232"/>
      <c r="U105" s="231"/>
      <c r="V105" s="232"/>
      <c r="W105" s="233"/>
      <c r="X105" s="233"/>
      <c r="Y105" s="231"/>
      <c r="Z105" s="230"/>
    </row>
    <row r="106" spans="1:26" x14ac:dyDescent="0.25">
      <c r="A106" s="229"/>
      <c r="B106" s="234" t="s">
        <v>570</v>
      </c>
      <c r="C106" s="235">
        <v>0</v>
      </c>
      <c r="D106" s="230">
        <v>0</v>
      </c>
      <c r="E106" s="229"/>
      <c r="F106" s="230">
        <v>0</v>
      </c>
      <c r="G106" s="227"/>
      <c r="H106" s="214">
        <v>118217</v>
      </c>
      <c r="I106" s="228"/>
      <c r="J106" s="228"/>
      <c r="K106" s="230"/>
      <c r="L106" s="230"/>
      <c r="M106" s="229"/>
      <c r="N106" s="230"/>
      <c r="O106" s="231"/>
      <c r="P106" s="232"/>
      <c r="Q106" s="231"/>
      <c r="R106" s="230"/>
      <c r="S106" s="231"/>
      <c r="T106" s="232"/>
      <c r="U106" s="231"/>
      <c r="V106" s="232"/>
      <c r="W106" s="233"/>
      <c r="X106" s="233"/>
      <c r="Y106" s="231"/>
      <c r="Z106" s="230"/>
    </row>
    <row r="107" spans="1:26" ht="76.5" x14ac:dyDescent="0.25">
      <c r="A107" s="229"/>
      <c r="B107" s="234" t="s">
        <v>571</v>
      </c>
      <c r="C107" s="235">
        <v>1.22</v>
      </c>
      <c r="D107" s="230">
        <v>13</v>
      </c>
      <c r="E107" s="229"/>
      <c r="F107" s="230">
        <v>15.86</v>
      </c>
      <c r="G107" s="227"/>
      <c r="H107" s="214">
        <v>118217</v>
      </c>
      <c r="I107" s="228">
        <v>0.35244444444444445</v>
      </c>
      <c r="J107" s="228">
        <v>0.28888888888888886</v>
      </c>
      <c r="K107" s="230" t="s">
        <v>610</v>
      </c>
      <c r="L107" s="237" t="s">
        <v>607</v>
      </c>
      <c r="M107" s="229"/>
      <c r="N107" s="230"/>
      <c r="O107" s="231">
        <v>15.07</v>
      </c>
      <c r="P107" s="232">
        <v>1.1599999999999999</v>
      </c>
      <c r="Q107" s="231"/>
      <c r="R107" s="230">
        <v>50</v>
      </c>
      <c r="S107" s="231">
        <v>0.3014</v>
      </c>
      <c r="T107" s="232">
        <v>0.24</v>
      </c>
      <c r="U107" s="231"/>
      <c r="V107" s="232"/>
      <c r="W107" s="233">
        <v>-5.1044444444444448E-2</v>
      </c>
      <c r="X107" s="233">
        <v>-4.8888888888888871E-2</v>
      </c>
      <c r="Y107" s="231"/>
      <c r="Z107" s="230"/>
    </row>
    <row r="108" spans="1:26" x14ac:dyDescent="0.25">
      <c r="A108" s="229"/>
      <c r="B108" s="234" t="s">
        <v>572</v>
      </c>
      <c r="C108" s="235">
        <v>0</v>
      </c>
      <c r="D108" s="230">
        <v>0</v>
      </c>
      <c r="E108" s="229"/>
      <c r="F108" s="230">
        <v>0</v>
      </c>
      <c r="G108" s="227"/>
      <c r="H108" s="214">
        <v>118217</v>
      </c>
      <c r="I108" s="228"/>
      <c r="J108" s="228"/>
      <c r="K108" s="230"/>
      <c r="L108" s="230"/>
      <c r="M108" s="229"/>
      <c r="N108" s="230"/>
      <c r="O108" s="231"/>
      <c r="P108" s="232"/>
      <c r="Q108" s="231"/>
      <c r="R108" s="230"/>
      <c r="S108" s="231"/>
      <c r="T108" s="232"/>
      <c r="U108" s="231"/>
      <c r="V108" s="232"/>
      <c r="W108" s="233"/>
      <c r="X108" s="233"/>
      <c r="Y108" s="231"/>
      <c r="Z108" s="230"/>
    </row>
    <row r="109" spans="1:26" ht="76.5" x14ac:dyDescent="0.25">
      <c r="A109" s="229"/>
      <c r="B109" s="234" t="s">
        <v>611</v>
      </c>
      <c r="C109" s="235">
        <v>1.1299999999999999</v>
      </c>
      <c r="D109" s="230">
        <v>40</v>
      </c>
      <c r="E109" s="229"/>
      <c r="F109" s="230">
        <v>45.199999999999996</v>
      </c>
      <c r="G109" s="227"/>
      <c r="H109" s="214">
        <v>118217</v>
      </c>
      <c r="I109" s="228">
        <v>0.70624999999999993</v>
      </c>
      <c r="J109" s="228">
        <v>0.625</v>
      </c>
      <c r="K109" s="230" t="s">
        <v>612</v>
      </c>
      <c r="L109" s="237" t="s">
        <v>607</v>
      </c>
      <c r="M109" s="229"/>
      <c r="N109" s="230"/>
      <c r="O109" s="231">
        <v>40.369999999999997</v>
      </c>
      <c r="P109" s="232">
        <v>1.07</v>
      </c>
      <c r="Q109" s="231"/>
      <c r="R109" s="230">
        <v>70</v>
      </c>
      <c r="S109" s="231">
        <v>0.57671428571428562</v>
      </c>
      <c r="T109" s="232">
        <v>0.54285714285714282</v>
      </c>
      <c r="U109" s="231"/>
      <c r="V109" s="232"/>
      <c r="W109" s="233">
        <v>-0.12953571428571431</v>
      </c>
      <c r="X109" s="233">
        <v>-8.2142857142857184E-2</v>
      </c>
      <c r="Y109" s="231"/>
      <c r="Z109" s="230"/>
    </row>
    <row r="110" spans="1:26" x14ac:dyDescent="0.25">
      <c r="A110" s="229"/>
      <c r="B110" s="234" t="s">
        <v>573</v>
      </c>
      <c r="C110" s="235">
        <v>0</v>
      </c>
      <c r="D110" s="230">
        <v>0</v>
      </c>
      <c r="E110" s="229"/>
      <c r="F110" s="230">
        <v>0</v>
      </c>
      <c r="G110" s="227"/>
      <c r="H110" s="214">
        <v>118217</v>
      </c>
      <c r="I110" s="228"/>
      <c r="J110" s="228"/>
      <c r="K110" s="230"/>
      <c r="L110" s="230"/>
      <c r="M110" s="229"/>
      <c r="N110" s="230"/>
      <c r="O110" s="231"/>
      <c r="P110" s="232"/>
      <c r="Q110" s="231"/>
      <c r="R110" s="230"/>
      <c r="S110" s="231"/>
      <c r="T110" s="232"/>
      <c r="U110" s="231"/>
      <c r="V110" s="232"/>
      <c r="W110" s="233"/>
      <c r="X110" s="233"/>
      <c r="Y110" s="231"/>
      <c r="Z110" s="230"/>
    </row>
    <row r="111" spans="1:26" x14ac:dyDescent="0.25">
      <c r="A111" s="229"/>
      <c r="B111" s="234" t="s">
        <v>574</v>
      </c>
      <c r="C111" s="235">
        <v>0</v>
      </c>
      <c r="D111" s="230">
        <v>0</v>
      </c>
      <c r="E111" s="229"/>
      <c r="F111" s="230">
        <v>0</v>
      </c>
      <c r="G111" s="227"/>
      <c r="H111" s="214">
        <v>118217</v>
      </c>
      <c r="I111" s="228"/>
      <c r="J111" s="228"/>
      <c r="K111" s="230"/>
      <c r="L111" s="230"/>
      <c r="M111" s="229"/>
      <c r="N111" s="230"/>
      <c r="O111" s="231"/>
      <c r="P111" s="232"/>
      <c r="Q111" s="231"/>
      <c r="R111" s="230"/>
      <c r="S111" s="231"/>
      <c r="T111" s="232"/>
      <c r="U111" s="231"/>
      <c r="V111" s="232"/>
      <c r="W111" s="233"/>
      <c r="X111" s="233"/>
      <c r="Y111" s="231"/>
      <c r="Z111" s="230"/>
    </row>
    <row r="112" spans="1:26" x14ac:dyDescent="0.25">
      <c r="A112" s="229"/>
      <c r="B112" s="234" t="s">
        <v>575</v>
      </c>
      <c r="C112" s="235">
        <v>0</v>
      </c>
      <c r="D112" s="230">
        <v>0</v>
      </c>
      <c r="E112" s="229"/>
      <c r="F112" s="230">
        <v>0</v>
      </c>
      <c r="G112" s="227"/>
      <c r="H112" s="214">
        <v>118217</v>
      </c>
      <c r="I112" s="228"/>
      <c r="J112" s="228"/>
      <c r="K112" s="230"/>
      <c r="L112" s="230"/>
      <c r="M112" s="229"/>
      <c r="N112" s="230"/>
      <c r="O112" s="231"/>
      <c r="P112" s="232"/>
      <c r="Q112" s="231"/>
      <c r="R112" s="230"/>
      <c r="S112" s="231"/>
      <c r="T112" s="232"/>
      <c r="U112" s="231"/>
      <c r="V112" s="232"/>
      <c r="W112" s="233"/>
      <c r="X112" s="233"/>
      <c r="Y112" s="231"/>
      <c r="Z112" s="230"/>
    </row>
    <row r="113" spans="1:26" x14ac:dyDescent="0.25">
      <c r="A113" s="229"/>
      <c r="B113" s="234" t="s">
        <v>576</v>
      </c>
      <c r="C113" s="235">
        <v>0</v>
      </c>
      <c r="D113" s="230">
        <v>0</v>
      </c>
      <c r="E113" s="229"/>
      <c r="F113" s="230">
        <v>0</v>
      </c>
      <c r="G113" s="227"/>
      <c r="H113" s="214">
        <v>118217</v>
      </c>
      <c r="I113" s="228"/>
      <c r="J113" s="228"/>
      <c r="K113" s="230"/>
      <c r="L113" s="230"/>
      <c r="M113" s="229"/>
      <c r="N113" s="230"/>
      <c r="O113" s="231"/>
      <c r="P113" s="232"/>
      <c r="Q113" s="231"/>
      <c r="R113" s="230"/>
      <c r="S113" s="231"/>
      <c r="T113" s="232"/>
      <c r="U113" s="231"/>
      <c r="V113" s="232"/>
      <c r="W113" s="233"/>
      <c r="X113" s="233"/>
      <c r="Y113" s="231"/>
      <c r="Z113" s="230"/>
    </row>
    <row r="114" spans="1:26" x14ac:dyDescent="0.25">
      <c r="A114" s="229"/>
      <c r="B114" s="234" t="s">
        <v>577</v>
      </c>
      <c r="C114" s="235">
        <v>0</v>
      </c>
      <c r="D114" s="230">
        <v>0</v>
      </c>
      <c r="E114" s="229"/>
      <c r="F114" s="230">
        <v>0</v>
      </c>
      <c r="G114" s="227"/>
      <c r="H114" s="214">
        <v>118217</v>
      </c>
      <c r="I114" s="228"/>
      <c r="J114" s="228"/>
      <c r="K114" s="230"/>
      <c r="L114" s="230"/>
      <c r="M114" s="229"/>
      <c r="N114" s="230"/>
      <c r="O114" s="231"/>
      <c r="P114" s="232"/>
      <c r="Q114" s="231"/>
      <c r="R114" s="230"/>
      <c r="S114" s="231"/>
      <c r="T114" s="232"/>
      <c r="U114" s="231"/>
      <c r="V114" s="232"/>
      <c r="W114" s="233"/>
      <c r="X114" s="233"/>
      <c r="Y114" s="231"/>
      <c r="Z114" s="230"/>
    </row>
    <row r="115" spans="1:26" x14ac:dyDescent="0.25">
      <c r="A115" s="229"/>
      <c r="B115" s="234" t="s">
        <v>578</v>
      </c>
      <c r="C115" s="235">
        <v>0</v>
      </c>
      <c r="D115" s="230">
        <v>0</v>
      </c>
      <c r="E115" s="229"/>
      <c r="F115" s="230">
        <v>0</v>
      </c>
      <c r="G115" s="227"/>
      <c r="H115" s="214">
        <v>118217</v>
      </c>
      <c r="I115" s="228"/>
      <c r="J115" s="228"/>
      <c r="K115" s="230"/>
      <c r="L115" s="230"/>
      <c r="M115" s="229"/>
      <c r="N115" s="230"/>
      <c r="O115" s="231"/>
      <c r="P115" s="232"/>
      <c r="Q115" s="231"/>
      <c r="R115" s="230"/>
      <c r="S115" s="231"/>
      <c r="T115" s="232"/>
      <c r="U115" s="231"/>
      <c r="V115" s="232"/>
      <c r="W115" s="233"/>
      <c r="X115" s="233"/>
      <c r="Y115" s="231"/>
      <c r="Z115" s="230"/>
    </row>
    <row r="116" spans="1:26" x14ac:dyDescent="0.25">
      <c r="A116" s="229"/>
      <c r="B116" s="234" t="s">
        <v>579</v>
      </c>
      <c r="C116" s="235">
        <v>0</v>
      </c>
      <c r="D116" s="230">
        <v>0</v>
      </c>
      <c r="E116" s="229"/>
      <c r="F116" s="230">
        <v>0</v>
      </c>
      <c r="G116" s="227"/>
      <c r="H116" s="214">
        <v>118217</v>
      </c>
      <c r="I116" s="228"/>
      <c r="J116" s="228"/>
      <c r="K116" s="230"/>
      <c r="L116" s="230"/>
      <c r="M116" s="229"/>
      <c r="N116" s="230"/>
      <c r="O116" s="231"/>
      <c r="P116" s="232"/>
      <c r="Q116" s="231"/>
      <c r="R116" s="230"/>
      <c r="S116" s="231"/>
      <c r="T116" s="232"/>
      <c r="U116" s="231"/>
      <c r="V116" s="232"/>
      <c r="W116" s="233"/>
      <c r="X116" s="233"/>
      <c r="Y116" s="231"/>
      <c r="Z116" s="230"/>
    </row>
    <row r="117" spans="1:26" x14ac:dyDescent="0.25">
      <c r="A117" s="229"/>
      <c r="B117" s="234" t="s">
        <v>613</v>
      </c>
      <c r="C117" s="235">
        <v>0</v>
      </c>
      <c r="D117" s="230">
        <v>0</v>
      </c>
      <c r="E117" s="229"/>
      <c r="F117" s="230">
        <v>0</v>
      </c>
      <c r="G117" s="227"/>
      <c r="H117" s="214">
        <v>118217</v>
      </c>
      <c r="I117" s="228"/>
      <c r="J117" s="228"/>
      <c r="K117" s="229"/>
      <c r="L117" s="230"/>
      <c r="M117" s="229"/>
      <c r="N117" s="230"/>
      <c r="O117" s="231"/>
      <c r="P117" s="232"/>
      <c r="Q117" s="231"/>
      <c r="R117" s="230"/>
      <c r="S117" s="231"/>
      <c r="T117" s="232"/>
      <c r="U117" s="231"/>
      <c r="V117" s="232"/>
      <c r="W117" s="233"/>
      <c r="X117" s="233"/>
      <c r="Y117" s="231"/>
      <c r="Z117" s="230"/>
    </row>
    <row r="118" spans="1:26" x14ac:dyDescent="0.25">
      <c r="A118" s="229"/>
      <c r="B118" s="234" t="s">
        <v>614</v>
      </c>
      <c r="C118" s="235">
        <v>0</v>
      </c>
      <c r="D118" s="230">
        <v>0</v>
      </c>
      <c r="E118" s="229"/>
      <c r="F118" s="230">
        <v>0</v>
      </c>
      <c r="G118" s="227"/>
      <c r="H118" s="214">
        <v>118217</v>
      </c>
      <c r="I118" s="228"/>
      <c r="J118" s="228"/>
      <c r="K118" s="229"/>
      <c r="L118" s="230"/>
      <c r="M118" s="229"/>
      <c r="N118" s="230"/>
      <c r="O118" s="231"/>
      <c r="P118" s="232"/>
      <c r="Q118" s="231"/>
      <c r="R118" s="230"/>
      <c r="S118" s="231"/>
      <c r="T118" s="232"/>
      <c r="U118" s="231"/>
      <c r="V118" s="232"/>
      <c r="W118" s="233"/>
      <c r="X118" s="233"/>
      <c r="Y118" s="231"/>
      <c r="Z118" s="230"/>
    </row>
    <row r="119" spans="1:26" x14ac:dyDescent="0.25">
      <c r="A119" s="229"/>
      <c r="B119" s="234" t="s">
        <v>615</v>
      </c>
      <c r="C119" s="235">
        <v>0</v>
      </c>
      <c r="D119" s="230">
        <v>0</v>
      </c>
      <c r="E119" s="229"/>
      <c r="F119" s="230">
        <v>0</v>
      </c>
      <c r="G119" s="227"/>
      <c r="H119" s="214">
        <v>118217</v>
      </c>
      <c r="I119" s="228"/>
      <c r="J119" s="228"/>
      <c r="K119" s="229"/>
      <c r="L119" s="230"/>
      <c r="M119" s="229"/>
      <c r="N119" s="230"/>
      <c r="O119" s="231"/>
      <c r="P119" s="232"/>
      <c r="Q119" s="231"/>
      <c r="R119" s="230"/>
      <c r="S119" s="231"/>
      <c r="T119" s="232"/>
      <c r="U119" s="231"/>
      <c r="V119" s="232"/>
      <c r="W119" s="233"/>
      <c r="X119" s="233"/>
      <c r="Y119" s="231"/>
      <c r="Z119" s="230"/>
    </row>
    <row r="120" spans="1:26" x14ac:dyDescent="0.25">
      <c r="A120" s="229"/>
      <c r="B120" s="234" t="s">
        <v>616</v>
      </c>
      <c r="C120" s="235">
        <v>0</v>
      </c>
      <c r="D120" s="230">
        <v>0</v>
      </c>
      <c r="E120" s="229"/>
      <c r="F120" s="230">
        <v>0</v>
      </c>
      <c r="G120" s="227"/>
      <c r="H120" s="214">
        <v>118217</v>
      </c>
      <c r="I120" s="228"/>
      <c r="J120" s="228"/>
      <c r="K120" s="229"/>
      <c r="L120" s="230"/>
      <c r="M120" s="229"/>
      <c r="N120" s="230"/>
      <c r="O120" s="231"/>
      <c r="P120" s="232"/>
      <c r="Q120" s="231"/>
      <c r="R120" s="230"/>
      <c r="S120" s="231"/>
      <c r="T120" s="232"/>
      <c r="U120" s="231"/>
      <c r="V120" s="232"/>
      <c r="W120" s="233"/>
      <c r="X120" s="233"/>
      <c r="Y120" s="231"/>
      <c r="Z120" s="230"/>
    </row>
    <row r="121" spans="1:26" ht="30" x14ac:dyDescent="0.25">
      <c r="A121" s="229"/>
      <c r="B121" s="234" t="s">
        <v>617</v>
      </c>
      <c r="C121" s="235">
        <v>0</v>
      </c>
      <c r="D121" s="230">
        <v>0</v>
      </c>
      <c r="E121" s="229"/>
      <c r="F121" s="230">
        <v>0</v>
      </c>
      <c r="G121" s="227"/>
      <c r="H121" s="214">
        <v>118217</v>
      </c>
      <c r="I121" s="228"/>
      <c r="J121" s="228"/>
      <c r="K121" s="229"/>
      <c r="L121" s="230"/>
      <c r="M121" s="229"/>
      <c r="N121" s="230"/>
      <c r="O121" s="231"/>
      <c r="P121" s="232"/>
      <c r="Q121" s="231"/>
      <c r="R121" s="230"/>
      <c r="S121" s="231"/>
      <c r="T121" s="232"/>
      <c r="U121" s="231"/>
      <c r="V121" s="232"/>
      <c r="W121" s="233"/>
      <c r="X121" s="233"/>
      <c r="Y121" s="231"/>
      <c r="Z121" s="230"/>
    </row>
    <row r="122" spans="1:26" ht="30" x14ac:dyDescent="0.25">
      <c r="A122" s="229"/>
      <c r="B122" s="234" t="s">
        <v>618</v>
      </c>
      <c r="C122" s="235">
        <v>0</v>
      </c>
      <c r="D122" s="230">
        <v>0</v>
      </c>
      <c r="E122" s="229"/>
      <c r="F122" s="230">
        <v>0</v>
      </c>
      <c r="G122" s="227"/>
      <c r="H122" s="214">
        <v>118217</v>
      </c>
      <c r="I122" s="228"/>
      <c r="J122" s="228"/>
      <c r="K122" s="229"/>
      <c r="L122" s="230"/>
      <c r="M122" s="229"/>
      <c r="N122" s="230"/>
      <c r="O122" s="231"/>
      <c r="P122" s="232"/>
      <c r="Q122" s="231"/>
      <c r="R122" s="230"/>
      <c r="S122" s="231"/>
      <c r="T122" s="232"/>
      <c r="U122" s="231"/>
      <c r="V122" s="232"/>
      <c r="W122" s="233"/>
      <c r="X122" s="233"/>
      <c r="Y122" s="231"/>
      <c r="Z122" s="230"/>
    </row>
    <row r="123" spans="1:26" x14ac:dyDescent="0.25">
      <c r="A123" s="229"/>
      <c r="B123" s="234" t="s">
        <v>619</v>
      </c>
      <c r="C123" s="227">
        <v>0</v>
      </c>
      <c r="D123" s="230">
        <v>0</v>
      </c>
      <c r="E123" s="229"/>
      <c r="F123" s="230">
        <v>0</v>
      </c>
      <c r="G123" s="227"/>
      <c r="H123" s="214">
        <v>118217</v>
      </c>
      <c r="I123" s="228"/>
      <c r="J123" s="228"/>
      <c r="K123" s="229"/>
      <c r="L123" s="230"/>
      <c r="M123" s="229"/>
      <c r="N123" s="230"/>
      <c r="O123" s="231"/>
      <c r="P123" s="232"/>
      <c r="Q123" s="231"/>
      <c r="R123" s="230"/>
      <c r="S123" s="231"/>
      <c r="T123" s="232"/>
      <c r="U123" s="231"/>
      <c r="V123" s="232"/>
      <c r="W123" s="233"/>
      <c r="X123" s="233"/>
      <c r="Y123" s="231"/>
      <c r="Z123" s="230"/>
    </row>
    <row r="124" spans="1:26" x14ac:dyDescent="0.25">
      <c r="A124" s="229"/>
      <c r="B124" s="234" t="s">
        <v>620</v>
      </c>
      <c r="C124" s="235">
        <v>0</v>
      </c>
      <c r="D124" s="230">
        <v>0</v>
      </c>
      <c r="E124" s="229"/>
      <c r="F124" s="230">
        <v>0</v>
      </c>
      <c r="G124" s="227"/>
      <c r="H124" s="214">
        <v>118217</v>
      </c>
      <c r="I124" s="228"/>
      <c r="J124" s="228"/>
      <c r="K124" s="229"/>
      <c r="L124" s="230"/>
      <c r="M124" s="229"/>
      <c r="N124" s="230"/>
      <c r="O124" s="231"/>
      <c r="P124" s="232"/>
      <c r="Q124" s="231"/>
      <c r="R124" s="230"/>
      <c r="S124" s="231"/>
      <c r="T124" s="232"/>
      <c r="U124" s="231"/>
      <c r="V124" s="232"/>
      <c r="W124" s="233"/>
      <c r="X124" s="233"/>
      <c r="Y124" s="231"/>
      <c r="Z124" s="230"/>
    </row>
    <row r="125" spans="1:26" x14ac:dyDescent="0.25">
      <c r="A125" s="238"/>
      <c r="B125" s="239"/>
      <c r="C125" s="238"/>
      <c r="D125" s="217"/>
      <c r="E125" s="238"/>
      <c r="F125" s="217"/>
      <c r="G125" s="238"/>
      <c r="H125" s="217"/>
      <c r="I125" s="240"/>
      <c r="J125" s="241"/>
      <c r="K125" s="238"/>
      <c r="L125" s="217"/>
      <c r="M125" s="238"/>
      <c r="N125" s="217"/>
      <c r="O125" s="238"/>
      <c r="P125" s="217"/>
      <c r="Q125" s="238"/>
      <c r="R125" s="217"/>
      <c r="S125" s="238"/>
      <c r="T125" s="217"/>
      <c r="U125" s="238"/>
      <c r="V125" s="217"/>
      <c r="W125" s="238"/>
      <c r="X125" s="217"/>
      <c r="Y125" s="238"/>
      <c r="Z125" s="217"/>
    </row>
    <row r="126" spans="1:26" ht="30" x14ac:dyDescent="0.25">
      <c r="A126" s="226" t="s">
        <v>621</v>
      </c>
      <c r="B126" s="227"/>
      <c r="C126" s="227">
        <f>SUM(C127:C213)</f>
        <v>3.2199999999999998</v>
      </c>
      <c r="D126" s="227">
        <f>SUM(D127:D213)</f>
        <v>173</v>
      </c>
      <c r="E126" s="227"/>
      <c r="F126" s="227">
        <f>SUM(F127:F213)</f>
        <v>64.099999999999994</v>
      </c>
      <c r="G126" s="227"/>
      <c r="H126" s="224">
        <v>116189</v>
      </c>
      <c r="I126" s="228">
        <f>F126/H126</f>
        <v>5.5168733701124891E-4</v>
      </c>
      <c r="J126" s="228">
        <f>D126/H126</f>
        <v>1.488953343259689E-3</v>
      </c>
      <c r="K126" s="229"/>
      <c r="L126" s="230"/>
      <c r="M126" s="229"/>
      <c r="N126" s="230"/>
      <c r="O126" s="229"/>
      <c r="P126" s="230"/>
      <c r="Q126" s="229"/>
      <c r="R126" s="230"/>
      <c r="S126" s="229"/>
      <c r="T126" s="230"/>
      <c r="U126" s="229"/>
      <c r="V126" s="230"/>
      <c r="W126" s="229"/>
      <c r="X126" s="230"/>
      <c r="Y126" s="229"/>
      <c r="Z126" s="230"/>
    </row>
    <row r="127" spans="1:26" x14ac:dyDescent="0.25">
      <c r="A127" s="229">
        <v>2018</v>
      </c>
      <c r="B127" s="234" t="s">
        <v>479</v>
      </c>
      <c r="C127" s="229">
        <v>0</v>
      </c>
      <c r="D127" s="230">
        <v>0</v>
      </c>
      <c r="E127" s="229"/>
      <c r="F127" s="230">
        <v>0</v>
      </c>
      <c r="G127" s="229"/>
      <c r="H127" s="224">
        <v>116189</v>
      </c>
      <c r="I127" s="228"/>
      <c r="J127" s="228"/>
      <c r="K127" s="229"/>
      <c r="L127" s="230"/>
      <c r="M127" s="229"/>
      <c r="N127" s="230"/>
      <c r="O127" s="229"/>
      <c r="P127" s="230"/>
      <c r="Q127" s="229"/>
      <c r="R127" s="230"/>
      <c r="S127" s="229"/>
      <c r="T127" s="230"/>
      <c r="U127" s="229"/>
      <c r="V127" s="230"/>
      <c r="W127" s="229"/>
      <c r="X127" s="230"/>
      <c r="Y127" s="229"/>
      <c r="Z127" s="230"/>
    </row>
    <row r="128" spans="1:26" x14ac:dyDescent="0.25">
      <c r="A128" s="229"/>
      <c r="B128" s="234" t="s">
        <v>486</v>
      </c>
      <c r="C128" s="229">
        <v>0</v>
      </c>
      <c r="D128" s="230">
        <v>0</v>
      </c>
      <c r="E128" s="229"/>
      <c r="F128" s="230">
        <v>0</v>
      </c>
      <c r="G128" s="229"/>
      <c r="H128" s="224">
        <v>116189</v>
      </c>
      <c r="I128" s="228"/>
      <c r="J128" s="228"/>
      <c r="K128" s="229"/>
      <c r="L128" s="230"/>
      <c r="M128" s="229"/>
      <c r="N128" s="230"/>
      <c r="O128" s="229"/>
      <c r="P128" s="230"/>
      <c r="Q128" s="229"/>
      <c r="R128" s="230"/>
      <c r="S128" s="229"/>
      <c r="T128" s="230"/>
      <c r="U128" s="229"/>
      <c r="V128" s="230"/>
      <c r="W128" s="229"/>
      <c r="X128" s="230"/>
      <c r="Y128" s="229"/>
      <c r="Z128" s="230"/>
    </row>
    <row r="129" spans="1:26" ht="76.5" x14ac:dyDescent="0.25">
      <c r="A129" s="229"/>
      <c r="B129" s="234" t="s">
        <v>488</v>
      </c>
      <c r="C129" s="229">
        <v>0.18</v>
      </c>
      <c r="D129" s="230">
        <v>93</v>
      </c>
      <c r="E129" s="229"/>
      <c r="F129" s="230">
        <v>16.739999999999998</v>
      </c>
      <c r="G129" s="229"/>
      <c r="H129" s="224">
        <v>116189</v>
      </c>
      <c r="I129" s="228">
        <v>4.8242074927953883E-2</v>
      </c>
      <c r="J129" s="228">
        <v>0.2680115273775216</v>
      </c>
      <c r="K129" s="229" t="s">
        <v>622</v>
      </c>
      <c r="L129" s="237" t="s">
        <v>607</v>
      </c>
      <c r="M129" s="229"/>
      <c r="N129" s="230"/>
      <c r="O129" s="229">
        <v>15.9</v>
      </c>
      <c r="P129" s="230">
        <v>0.17</v>
      </c>
      <c r="Q129" s="229"/>
      <c r="R129" s="230">
        <v>350</v>
      </c>
      <c r="S129" s="229">
        <v>4.5428571428571429E-2</v>
      </c>
      <c r="T129" s="230">
        <v>0.25142857142857145</v>
      </c>
      <c r="U129" s="229"/>
      <c r="V129" s="230"/>
      <c r="W129" s="229">
        <v>-2.813503499382454E-3</v>
      </c>
      <c r="X129" s="230">
        <v>-1.6582955948950151E-2</v>
      </c>
      <c r="Y129" s="229"/>
      <c r="Z129" s="230"/>
    </row>
    <row r="130" spans="1:26" x14ac:dyDescent="0.25">
      <c r="A130" s="229"/>
      <c r="B130" s="236" t="s">
        <v>490</v>
      </c>
      <c r="C130" s="229">
        <v>0</v>
      </c>
      <c r="D130" s="230">
        <v>0</v>
      </c>
      <c r="E130" s="229"/>
      <c r="F130" s="230">
        <v>0</v>
      </c>
      <c r="G130" s="229"/>
      <c r="H130" s="224">
        <v>116189</v>
      </c>
      <c r="I130" s="228"/>
      <c r="J130" s="228"/>
      <c r="K130" s="229"/>
      <c r="L130" s="230"/>
      <c r="M130" s="229"/>
      <c r="N130" s="230"/>
      <c r="O130" s="229"/>
      <c r="P130" s="230"/>
      <c r="Q130" s="229"/>
      <c r="R130" s="230"/>
      <c r="S130" s="229"/>
      <c r="T130" s="230"/>
      <c r="U130" s="229"/>
      <c r="V130" s="230"/>
      <c r="W130" s="229"/>
      <c r="X130" s="230"/>
      <c r="Y130" s="229"/>
      <c r="Z130" s="230"/>
    </row>
    <row r="131" spans="1:26" x14ac:dyDescent="0.25">
      <c r="A131" s="229"/>
      <c r="B131" s="236" t="s">
        <v>492</v>
      </c>
      <c r="C131" s="229"/>
      <c r="D131" s="230"/>
      <c r="E131" s="229"/>
      <c r="F131" s="230">
        <v>0</v>
      </c>
      <c r="G131" s="229"/>
      <c r="H131" s="224">
        <v>116189</v>
      </c>
      <c r="I131" s="228"/>
      <c r="J131" s="228"/>
      <c r="K131" s="229"/>
      <c r="L131" s="230"/>
      <c r="M131" s="229"/>
      <c r="N131" s="230"/>
      <c r="O131" s="229"/>
      <c r="P131" s="230"/>
      <c r="Q131" s="229"/>
      <c r="R131" s="230"/>
      <c r="S131" s="229"/>
      <c r="T131" s="230"/>
      <c r="U131" s="229"/>
      <c r="V131" s="230"/>
      <c r="W131" s="229"/>
      <c r="X131" s="230"/>
      <c r="Y131" s="229"/>
      <c r="Z131" s="230"/>
    </row>
    <row r="132" spans="1:26" x14ac:dyDescent="0.25">
      <c r="A132" s="229"/>
      <c r="B132" s="236" t="s">
        <v>493</v>
      </c>
      <c r="C132" s="229">
        <v>0</v>
      </c>
      <c r="D132" s="230">
        <v>0</v>
      </c>
      <c r="E132" s="229"/>
      <c r="F132" s="230">
        <v>0</v>
      </c>
      <c r="G132" s="229"/>
      <c r="H132" s="224">
        <v>116189</v>
      </c>
      <c r="I132" s="228"/>
      <c r="J132" s="228"/>
      <c r="K132" s="229"/>
      <c r="L132" s="230"/>
      <c r="M132" s="229"/>
      <c r="N132" s="230"/>
      <c r="O132" s="229"/>
      <c r="P132" s="230"/>
      <c r="Q132" s="229"/>
      <c r="R132" s="230"/>
      <c r="S132" s="229"/>
      <c r="T132" s="230"/>
      <c r="U132" s="229"/>
      <c r="V132" s="230"/>
      <c r="W132" s="229"/>
      <c r="X132" s="230"/>
      <c r="Y132" s="229"/>
      <c r="Z132" s="230"/>
    </row>
    <row r="133" spans="1:26" x14ac:dyDescent="0.25">
      <c r="A133" s="229"/>
      <c r="B133" s="236" t="s">
        <v>494</v>
      </c>
      <c r="C133" s="229">
        <v>0</v>
      </c>
      <c r="D133" s="230">
        <v>0</v>
      </c>
      <c r="E133" s="229"/>
      <c r="F133" s="230">
        <v>0</v>
      </c>
      <c r="G133" s="229"/>
      <c r="H133" s="224">
        <v>116189</v>
      </c>
      <c r="I133" s="228"/>
      <c r="J133" s="228"/>
      <c r="K133" s="229"/>
      <c r="L133" s="230"/>
      <c r="M133" s="229"/>
      <c r="N133" s="230"/>
      <c r="O133" s="229"/>
      <c r="P133" s="230"/>
      <c r="Q133" s="229"/>
      <c r="R133" s="230"/>
      <c r="S133" s="229"/>
      <c r="T133" s="230"/>
      <c r="U133" s="229"/>
      <c r="V133" s="230"/>
      <c r="W133" s="229"/>
      <c r="X133" s="230"/>
      <c r="Y133" s="229"/>
      <c r="Z133" s="230"/>
    </row>
    <row r="134" spans="1:26" x14ac:dyDescent="0.25">
      <c r="A134" s="229"/>
      <c r="B134" s="236" t="s">
        <v>498</v>
      </c>
      <c r="C134" s="229">
        <v>0</v>
      </c>
      <c r="D134" s="230">
        <v>0</v>
      </c>
      <c r="E134" s="229"/>
      <c r="F134" s="230">
        <v>0</v>
      </c>
      <c r="G134" s="229"/>
      <c r="H134" s="224">
        <v>116189</v>
      </c>
      <c r="I134" s="228"/>
      <c r="J134" s="228"/>
      <c r="K134" s="229"/>
      <c r="L134" s="230"/>
      <c r="M134" s="229"/>
      <c r="N134" s="230"/>
      <c r="O134" s="229"/>
      <c r="P134" s="230"/>
      <c r="Q134" s="229"/>
      <c r="R134" s="230"/>
      <c r="S134" s="229"/>
      <c r="T134" s="230"/>
      <c r="U134" s="229"/>
      <c r="V134" s="230"/>
      <c r="W134" s="229"/>
      <c r="X134" s="230"/>
      <c r="Y134" s="229"/>
      <c r="Z134" s="230"/>
    </row>
    <row r="135" spans="1:26" x14ac:dyDescent="0.25">
      <c r="A135" s="229"/>
      <c r="B135" s="236" t="s">
        <v>499</v>
      </c>
      <c r="C135" s="229">
        <v>0</v>
      </c>
      <c r="D135" s="230">
        <v>0</v>
      </c>
      <c r="E135" s="229"/>
      <c r="F135" s="230">
        <v>0</v>
      </c>
      <c r="G135" s="229"/>
      <c r="H135" s="224">
        <v>116189</v>
      </c>
      <c r="I135" s="228"/>
      <c r="J135" s="228"/>
      <c r="K135" s="229"/>
      <c r="L135" s="230"/>
      <c r="M135" s="229"/>
      <c r="N135" s="230"/>
      <c r="O135" s="229"/>
      <c r="P135" s="230"/>
      <c r="Q135" s="229"/>
      <c r="R135" s="230"/>
      <c r="S135" s="229"/>
      <c r="T135" s="230"/>
      <c r="U135" s="229"/>
      <c r="V135" s="230"/>
      <c r="W135" s="229"/>
      <c r="X135" s="230"/>
      <c r="Y135" s="229"/>
      <c r="Z135" s="230"/>
    </row>
    <row r="136" spans="1:26" x14ac:dyDescent="0.25">
      <c r="A136" s="229"/>
      <c r="B136" s="236" t="s">
        <v>500</v>
      </c>
      <c r="C136" s="229">
        <v>0</v>
      </c>
      <c r="D136" s="230">
        <v>0</v>
      </c>
      <c r="E136" s="229"/>
      <c r="F136" s="230">
        <v>0</v>
      </c>
      <c r="G136" s="229"/>
      <c r="H136" s="224">
        <v>116189</v>
      </c>
      <c r="I136" s="228"/>
      <c r="J136" s="228"/>
      <c r="K136" s="229"/>
      <c r="L136" s="230"/>
      <c r="M136" s="229"/>
      <c r="N136" s="230"/>
      <c r="O136" s="229"/>
      <c r="P136" s="230"/>
      <c r="Q136" s="229"/>
      <c r="R136" s="230"/>
      <c r="S136" s="229"/>
      <c r="T136" s="230"/>
      <c r="U136" s="229"/>
      <c r="V136" s="230"/>
      <c r="W136" s="229"/>
      <c r="X136" s="230"/>
      <c r="Y136" s="229"/>
      <c r="Z136" s="230"/>
    </row>
    <row r="137" spans="1:26" x14ac:dyDescent="0.25">
      <c r="A137" s="229"/>
      <c r="B137" s="236" t="s">
        <v>501</v>
      </c>
      <c r="C137" s="229">
        <v>0</v>
      </c>
      <c r="D137" s="230">
        <v>0</v>
      </c>
      <c r="E137" s="229"/>
      <c r="F137" s="230">
        <v>0</v>
      </c>
      <c r="G137" s="229"/>
      <c r="H137" s="224">
        <v>116189</v>
      </c>
      <c r="I137" s="228"/>
      <c r="J137" s="228"/>
      <c r="K137" s="229"/>
      <c r="L137" s="230"/>
      <c r="M137" s="229"/>
      <c r="N137" s="230"/>
      <c r="O137" s="229"/>
      <c r="P137" s="230"/>
      <c r="Q137" s="229"/>
      <c r="R137" s="230"/>
      <c r="S137" s="229"/>
      <c r="T137" s="230"/>
      <c r="U137" s="229"/>
      <c r="V137" s="230"/>
      <c r="W137" s="229"/>
      <c r="X137" s="230"/>
      <c r="Y137" s="229"/>
      <c r="Z137" s="230"/>
    </row>
    <row r="138" spans="1:26" x14ac:dyDescent="0.25">
      <c r="A138" s="229"/>
      <c r="B138" s="236" t="s">
        <v>502</v>
      </c>
      <c r="C138" s="229">
        <v>0</v>
      </c>
      <c r="D138" s="230">
        <v>0</v>
      </c>
      <c r="E138" s="229"/>
      <c r="F138" s="230">
        <v>0</v>
      </c>
      <c r="G138" s="229"/>
      <c r="H138" s="224">
        <v>116189</v>
      </c>
      <c r="I138" s="228"/>
      <c r="J138" s="228"/>
      <c r="K138" s="229"/>
      <c r="L138" s="230"/>
      <c r="M138" s="229"/>
      <c r="N138" s="230"/>
      <c r="O138" s="229"/>
      <c r="P138" s="230"/>
      <c r="Q138" s="229"/>
      <c r="R138" s="230"/>
      <c r="S138" s="229"/>
      <c r="T138" s="230"/>
      <c r="U138" s="229"/>
      <c r="V138" s="230"/>
      <c r="W138" s="229"/>
      <c r="X138" s="230"/>
      <c r="Y138" s="229"/>
      <c r="Z138" s="230"/>
    </row>
    <row r="139" spans="1:26" x14ac:dyDescent="0.25">
      <c r="A139" s="229"/>
      <c r="B139" s="236" t="s">
        <v>503</v>
      </c>
      <c r="C139" s="229">
        <v>0</v>
      </c>
      <c r="D139" s="230">
        <v>0</v>
      </c>
      <c r="E139" s="229"/>
      <c r="F139" s="230">
        <v>0</v>
      </c>
      <c r="G139" s="229"/>
      <c r="H139" s="224">
        <v>116189</v>
      </c>
      <c r="I139" s="228"/>
      <c r="J139" s="228"/>
      <c r="K139" s="229"/>
      <c r="L139" s="230"/>
      <c r="M139" s="229"/>
      <c r="N139" s="230"/>
      <c r="O139" s="229"/>
      <c r="P139" s="230"/>
      <c r="Q139" s="229"/>
      <c r="R139" s="230"/>
      <c r="S139" s="229"/>
      <c r="T139" s="230"/>
      <c r="U139" s="229"/>
      <c r="V139" s="230"/>
      <c r="W139" s="229"/>
      <c r="X139" s="230"/>
      <c r="Y139" s="229"/>
      <c r="Z139" s="230"/>
    </row>
    <row r="140" spans="1:26" x14ac:dyDescent="0.25">
      <c r="A140" s="229"/>
      <c r="B140" s="236" t="s">
        <v>504</v>
      </c>
      <c r="C140" s="229">
        <v>0</v>
      </c>
      <c r="D140" s="230">
        <v>0</v>
      </c>
      <c r="E140" s="229"/>
      <c r="F140" s="230">
        <v>0</v>
      </c>
      <c r="G140" s="229"/>
      <c r="H140" s="224">
        <v>116189</v>
      </c>
      <c r="I140" s="228"/>
      <c r="J140" s="228"/>
      <c r="K140" s="229"/>
      <c r="L140" s="230"/>
      <c r="M140" s="229"/>
      <c r="N140" s="230"/>
      <c r="O140" s="229"/>
      <c r="P140" s="230"/>
      <c r="Q140" s="229"/>
      <c r="R140" s="230"/>
      <c r="S140" s="229"/>
      <c r="T140" s="230"/>
      <c r="U140" s="229"/>
      <c r="V140" s="230"/>
      <c r="W140" s="229"/>
      <c r="X140" s="230"/>
      <c r="Y140" s="229"/>
      <c r="Z140" s="230"/>
    </row>
    <row r="141" spans="1:26" x14ac:dyDescent="0.25">
      <c r="A141" s="229"/>
      <c r="B141" s="236" t="s">
        <v>505</v>
      </c>
      <c r="C141" s="229">
        <v>0</v>
      </c>
      <c r="D141" s="230">
        <v>0</v>
      </c>
      <c r="E141" s="229"/>
      <c r="F141" s="230">
        <v>0</v>
      </c>
      <c r="G141" s="229"/>
      <c r="H141" s="224">
        <v>116189</v>
      </c>
      <c r="I141" s="228"/>
      <c r="J141" s="228"/>
      <c r="K141" s="229"/>
      <c r="L141" s="230"/>
      <c r="M141" s="229"/>
      <c r="N141" s="230"/>
      <c r="O141" s="229"/>
      <c r="P141" s="230"/>
      <c r="Q141" s="229"/>
      <c r="R141" s="230"/>
      <c r="S141" s="229"/>
      <c r="T141" s="230"/>
      <c r="U141" s="229"/>
      <c r="V141" s="230"/>
      <c r="W141" s="229"/>
      <c r="X141" s="230"/>
      <c r="Y141" s="229"/>
      <c r="Z141" s="230"/>
    </row>
    <row r="142" spans="1:26" x14ac:dyDescent="0.25">
      <c r="A142" s="229"/>
      <c r="B142" s="236" t="s">
        <v>507</v>
      </c>
      <c r="C142" s="229">
        <v>0</v>
      </c>
      <c r="D142" s="230">
        <v>0</v>
      </c>
      <c r="E142" s="229"/>
      <c r="F142" s="230">
        <v>0</v>
      </c>
      <c r="G142" s="229"/>
      <c r="H142" s="224">
        <v>116189</v>
      </c>
      <c r="I142" s="228"/>
      <c r="J142" s="228"/>
      <c r="K142" s="229"/>
      <c r="L142" s="230"/>
      <c r="M142" s="229"/>
      <c r="N142" s="230"/>
      <c r="O142" s="229"/>
      <c r="P142" s="230"/>
      <c r="Q142" s="229"/>
      <c r="R142" s="230"/>
      <c r="S142" s="229"/>
      <c r="T142" s="230"/>
      <c r="U142" s="229"/>
      <c r="V142" s="230"/>
      <c r="W142" s="229"/>
      <c r="X142" s="230"/>
      <c r="Y142" s="229"/>
      <c r="Z142" s="230"/>
    </row>
    <row r="143" spans="1:26" x14ac:dyDescent="0.25">
      <c r="A143" s="229"/>
      <c r="B143" s="236" t="s">
        <v>508</v>
      </c>
      <c r="C143" s="229">
        <v>0</v>
      </c>
      <c r="D143" s="230">
        <v>0</v>
      </c>
      <c r="E143" s="229"/>
      <c r="F143" s="230">
        <v>0</v>
      </c>
      <c r="G143" s="229"/>
      <c r="H143" s="224">
        <v>116189</v>
      </c>
      <c r="I143" s="228"/>
      <c r="J143" s="228"/>
      <c r="K143" s="229"/>
      <c r="L143" s="230"/>
      <c r="M143" s="229"/>
      <c r="N143" s="230"/>
      <c r="O143" s="229"/>
      <c r="P143" s="230"/>
      <c r="Q143" s="229"/>
      <c r="R143" s="230"/>
      <c r="S143" s="229"/>
      <c r="T143" s="230"/>
      <c r="U143" s="229"/>
      <c r="V143" s="230"/>
      <c r="W143" s="229"/>
      <c r="X143" s="230"/>
      <c r="Y143" s="229"/>
      <c r="Z143" s="230"/>
    </row>
    <row r="144" spans="1:26" x14ac:dyDescent="0.25">
      <c r="A144" s="229"/>
      <c r="B144" s="236" t="s">
        <v>510</v>
      </c>
      <c r="C144" s="229">
        <v>0</v>
      </c>
      <c r="D144" s="230">
        <v>0</v>
      </c>
      <c r="E144" s="229"/>
      <c r="F144" s="230">
        <v>0</v>
      </c>
      <c r="G144" s="229"/>
      <c r="H144" s="224">
        <v>116189</v>
      </c>
      <c r="I144" s="228"/>
      <c r="J144" s="228"/>
      <c r="K144" s="229"/>
      <c r="L144" s="230"/>
      <c r="M144" s="229"/>
      <c r="N144" s="230"/>
      <c r="O144" s="229"/>
      <c r="P144" s="230"/>
      <c r="Q144" s="229"/>
      <c r="R144" s="230"/>
      <c r="S144" s="229"/>
      <c r="T144" s="230"/>
      <c r="U144" s="229"/>
      <c r="V144" s="230"/>
      <c r="W144" s="229"/>
      <c r="X144" s="230"/>
      <c r="Y144" s="229"/>
      <c r="Z144" s="230"/>
    </row>
    <row r="145" spans="1:26" x14ac:dyDescent="0.25">
      <c r="A145" s="229"/>
      <c r="B145" s="236" t="s">
        <v>511</v>
      </c>
      <c r="C145" s="229">
        <v>0</v>
      </c>
      <c r="D145" s="230">
        <v>0</v>
      </c>
      <c r="E145" s="229"/>
      <c r="F145" s="230">
        <v>0</v>
      </c>
      <c r="G145" s="229"/>
      <c r="H145" s="224">
        <v>116189</v>
      </c>
      <c r="I145" s="228"/>
      <c r="J145" s="228"/>
      <c r="K145" s="229"/>
      <c r="L145" s="230"/>
      <c r="M145" s="229"/>
      <c r="N145" s="230"/>
      <c r="O145" s="229"/>
      <c r="P145" s="230"/>
      <c r="Q145" s="229"/>
      <c r="R145" s="230"/>
      <c r="S145" s="229"/>
      <c r="T145" s="230"/>
      <c r="U145" s="229"/>
      <c r="V145" s="230"/>
      <c r="W145" s="229"/>
      <c r="X145" s="230"/>
      <c r="Y145" s="229"/>
      <c r="Z145" s="230"/>
    </row>
    <row r="146" spans="1:26" x14ac:dyDescent="0.25">
      <c r="A146" s="229"/>
      <c r="B146" s="236" t="s">
        <v>513</v>
      </c>
      <c r="C146" s="229">
        <v>0</v>
      </c>
      <c r="D146" s="230">
        <v>0</v>
      </c>
      <c r="E146" s="229"/>
      <c r="F146" s="230">
        <v>0</v>
      </c>
      <c r="G146" s="229"/>
      <c r="H146" s="224">
        <v>116189</v>
      </c>
      <c r="I146" s="228"/>
      <c r="J146" s="228"/>
      <c r="K146" s="229"/>
      <c r="L146" s="230"/>
      <c r="M146" s="229"/>
      <c r="N146" s="230"/>
      <c r="O146" s="229"/>
      <c r="P146" s="230"/>
      <c r="Q146" s="229"/>
      <c r="R146" s="230"/>
      <c r="S146" s="229"/>
      <c r="T146" s="230"/>
      <c r="U146" s="229"/>
      <c r="V146" s="230"/>
      <c r="W146" s="229"/>
      <c r="X146" s="230"/>
      <c r="Y146" s="229"/>
      <c r="Z146" s="230"/>
    </row>
    <row r="147" spans="1:26" x14ac:dyDescent="0.25">
      <c r="A147" s="229"/>
      <c r="B147" s="236" t="s">
        <v>514</v>
      </c>
      <c r="C147" s="229">
        <v>0</v>
      </c>
      <c r="D147" s="230">
        <v>0</v>
      </c>
      <c r="E147" s="229"/>
      <c r="F147" s="230">
        <v>0</v>
      </c>
      <c r="G147" s="229"/>
      <c r="H147" s="224">
        <v>116189</v>
      </c>
      <c r="I147" s="228"/>
      <c r="J147" s="228"/>
      <c r="K147" s="229"/>
      <c r="L147" s="230"/>
      <c r="M147" s="229"/>
      <c r="N147" s="230"/>
      <c r="O147" s="229"/>
      <c r="P147" s="230"/>
      <c r="Q147" s="229"/>
      <c r="R147" s="230"/>
      <c r="S147" s="229"/>
      <c r="T147" s="230"/>
      <c r="U147" s="229"/>
      <c r="V147" s="230"/>
      <c r="W147" s="229"/>
      <c r="X147" s="230"/>
      <c r="Y147" s="229"/>
      <c r="Z147" s="230"/>
    </row>
    <row r="148" spans="1:26" x14ac:dyDescent="0.25">
      <c r="A148" s="229"/>
      <c r="B148" s="236" t="s">
        <v>515</v>
      </c>
      <c r="C148" s="229">
        <v>0</v>
      </c>
      <c r="D148" s="230">
        <v>0</v>
      </c>
      <c r="E148" s="229"/>
      <c r="F148" s="230">
        <v>0</v>
      </c>
      <c r="G148" s="229"/>
      <c r="H148" s="224">
        <v>116189</v>
      </c>
      <c r="I148" s="228"/>
      <c r="J148" s="228"/>
      <c r="K148" s="229"/>
      <c r="L148" s="230"/>
      <c r="M148" s="229"/>
      <c r="N148" s="230"/>
      <c r="O148" s="229"/>
      <c r="P148" s="230"/>
      <c r="Q148" s="229"/>
      <c r="R148" s="230"/>
      <c r="S148" s="229"/>
      <c r="T148" s="230"/>
      <c r="U148" s="229"/>
      <c r="V148" s="230"/>
      <c r="W148" s="229"/>
      <c r="X148" s="230"/>
      <c r="Y148" s="229"/>
      <c r="Z148" s="230"/>
    </row>
    <row r="149" spans="1:26" x14ac:dyDescent="0.25">
      <c r="A149" s="229"/>
      <c r="B149" s="236" t="s">
        <v>516</v>
      </c>
      <c r="C149" s="229">
        <v>0</v>
      </c>
      <c r="D149" s="230">
        <v>0</v>
      </c>
      <c r="E149" s="229"/>
      <c r="F149" s="230">
        <v>0</v>
      </c>
      <c r="G149" s="229"/>
      <c r="H149" s="224">
        <v>116189</v>
      </c>
      <c r="I149" s="228"/>
      <c r="J149" s="228"/>
      <c r="K149" s="229"/>
      <c r="L149" s="230"/>
      <c r="M149" s="229"/>
      <c r="N149" s="230"/>
      <c r="O149" s="229"/>
      <c r="P149" s="230"/>
      <c r="Q149" s="229"/>
      <c r="R149" s="230"/>
      <c r="S149" s="229"/>
      <c r="T149" s="230"/>
      <c r="U149" s="229"/>
      <c r="V149" s="230"/>
      <c r="W149" s="229"/>
      <c r="X149" s="230"/>
      <c r="Y149" s="229"/>
      <c r="Z149" s="230"/>
    </row>
    <row r="150" spans="1:26" x14ac:dyDescent="0.25">
      <c r="A150" s="229"/>
      <c r="B150" s="236" t="s">
        <v>517</v>
      </c>
      <c r="C150" s="229">
        <v>0</v>
      </c>
      <c r="D150" s="230">
        <v>0</v>
      </c>
      <c r="E150" s="229"/>
      <c r="F150" s="230">
        <v>0</v>
      </c>
      <c r="G150" s="229"/>
      <c r="H150" s="224">
        <v>116189</v>
      </c>
      <c r="I150" s="228"/>
      <c r="J150" s="228"/>
      <c r="K150" s="229"/>
      <c r="L150" s="230"/>
      <c r="M150" s="229"/>
      <c r="N150" s="230"/>
      <c r="O150" s="229"/>
      <c r="P150" s="230"/>
      <c r="Q150" s="229"/>
      <c r="R150" s="230"/>
      <c r="S150" s="229"/>
      <c r="T150" s="230"/>
      <c r="U150" s="229"/>
      <c r="V150" s="230"/>
      <c r="W150" s="229"/>
      <c r="X150" s="230"/>
      <c r="Y150" s="229"/>
      <c r="Z150" s="230"/>
    </row>
    <row r="151" spans="1:26" x14ac:dyDescent="0.25">
      <c r="A151" s="229"/>
      <c r="B151" s="236" t="s">
        <v>518</v>
      </c>
      <c r="C151" s="229">
        <v>0</v>
      </c>
      <c r="D151" s="230">
        <v>0</v>
      </c>
      <c r="E151" s="229"/>
      <c r="F151" s="230">
        <v>0</v>
      </c>
      <c r="G151" s="229"/>
      <c r="H151" s="224">
        <v>116189</v>
      </c>
      <c r="I151" s="228"/>
      <c r="J151" s="228"/>
      <c r="K151" s="229"/>
      <c r="L151" s="230"/>
      <c r="M151" s="229"/>
      <c r="N151" s="230"/>
      <c r="O151" s="229"/>
      <c r="P151" s="230"/>
      <c r="Q151" s="229"/>
      <c r="R151" s="230"/>
      <c r="S151" s="229"/>
      <c r="T151" s="230"/>
      <c r="U151" s="229"/>
      <c r="V151" s="230"/>
      <c r="W151" s="229"/>
      <c r="X151" s="230"/>
      <c r="Y151" s="229"/>
      <c r="Z151" s="230"/>
    </row>
    <row r="152" spans="1:26" x14ac:dyDescent="0.25">
      <c r="A152" s="229"/>
      <c r="B152" s="236" t="s">
        <v>519</v>
      </c>
      <c r="C152" s="229">
        <v>0</v>
      </c>
      <c r="D152" s="230">
        <v>0</v>
      </c>
      <c r="E152" s="229"/>
      <c r="F152" s="230">
        <v>0</v>
      </c>
      <c r="G152" s="229"/>
      <c r="H152" s="224">
        <v>116189</v>
      </c>
      <c r="I152" s="228"/>
      <c r="J152" s="228"/>
      <c r="K152" s="229"/>
      <c r="L152" s="230"/>
      <c r="M152" s="229"/>
      <c r="N152" s="230"/>
      <c r="O152" s="229"/>
      <c r="P152" s="230"/>
      <c r="Q152" s="229"/>
      <c r="R152" s="230"/>
      <c r="S152" s="229"/>
      <c r="T152" s="230"/>
      <c r="U152" s="229"/>
      <c r="V152" s="230"/>
      <c r="W152" s="229"/>
      <c r="X152" s="230"/>
      <c r="Y152" s="229"/>
      <c r="Z152" s="230"/>
    </row>
    <row r="153" spans="1:26" x14ac:dyDescent="0.25">
      <c r="A153" s="229"/>
      <c r="B153" s="236" t="s">
        <v>520</v>
      </c>
      <c r="C153" s="229">
        <v>0</v>
      </c>
      <c r="D153" s="230">
        <v>0</v>
      </c>
      <c r="E153" s="229"/>
      <c r="F153" s="230">
        <v>0</v>
      </c>
      <c r="G153" s="229"/>
      <c r="H153" s="224">
        <v>116189</v>
      </c>
      <c r="I153" s="228"/>
      <c r="J153" s="228"/>
      <c r="K153" s="229"/>
      <c r="L153" s="230"/>
      <c r="M153" s="229"/>
      <c r="N153" s="230"/>
      <c r="O153" s="229"/>
      <c r="P153" s="230"/>
      <c r="Q153" s="229"/>
      <c r="R153" s="230"/>
      <c r="S153" s="229"/>
      <c r="T153" s="230"/>
      <c r="U153" s="229"/>
      <c r="V153" s="230"/>
      <c r="W153" s="229"/>
      <c r="X153" s="230"/>
      <c r="Y153" s="229"/>
      <c r="Z153" s="230"/>
    </row>
    <row r="154" spans="1:26" x14ac:dyDescent="0.25">
      <c r="A154" s="229"/>
      <c r="B154" s="236" t="s">
        <v>521</v>
      </c>
      <c r="C154" s="229">
        <v>0</v>
      </c>
      <c r="D154" s="230">
        <v>0</v>
      </c>
      <c r="E154" s="229"/>
      <c r="F154" s="230">
        <v>0</v>
      </c>
      <c r="G154" s="229"/>
      <c r="H154" s="224">
        <v>116189</v>
      </c>
      <c r="I154" s="228"/>
      <c r="J154" s="228"/>
      <c r="K154" s="229"/>
      <c r="L154" s="230"/>
      <c r="M154" s="229"/>
      <c r="N154" s="230"/>
      <c r="O154" s="229"/>
      <c r="P154" s="230"/>
      <c r="Q154" s="229"/>
      <c r="R154" s="230"/>
      <c r="S154" s="229"/>
      <c r="T154" s="230"/>
      <c r="U154" s="229"/>
      <c r="V154" s="230"/>
      <c r="W154" s="229"/>
      <c r="X154" s="230"/>
      <c r="Y154" s="229"/>
      <c r="Z154" s="230"/>
    </row>
    <row r="155" spans="1:26" x14ac:dyDescent="0.25">
      <c r="A155" s="229"/>
      <c r="B155" s="236" t="s">
        <v>523</v>
      </c>
      <c r="C155" s="229">
        <v>0</v>
      </c>
      <c r="D155" s="230">
        <v>0</v>
      </c>
      <c r="E155" s="229"/>
      <c r="F155" s="230">
        <v>0</v>
      </c>
      <c r="G155" s="229"/>
      <c r="H155" s="224">
        <v>116189</v>
      </c>
      <c r="I155" s="228"/>
      <c r="J155" s="228"/>
      <c r="K155" s="229"/>
      <c r="L155" s="230"/>
      <c r="M155" s="229"/>
      <c r="N155" s="230"/>
      <c r="O155" s="229"/>
      <c r="P155" s="230"/>
      <c r="Q155" s="229"/>
      <c r="R155" s="230"/>
      <c r="S155" s="229"/>
      <c r="T155" s="230"/>
      <c r="U155" s="229"/>
      <c r="V155" s="230"/>
      <c r="W155" s="229"/>
      <c r="X155" s="230"/>
      <c r="Y155" s="229"/>
      <c r="Z155" s="230"/>
    </row>
    <row r="156" spans="1:26" x14ac:dyDescent="0.25">
      <c r="A156" s="229"/>
      <c r="B156" s="236" t="s">
        <v>524</v>
      </c>
      <c r="C156" s="229">
        <v>0</v>
      </c>
      <c r="D156" s="230">
        <v>0</v>
      </c>
      <c r="E156" s="229"/>
      <c r="F156" s="230">
        <v>0</v>
      </c>
      <c r="G156" s="229"/>
      <c r="H156" s="224">
        <v>116189</v>
      </c>
      <c r="I156" s="228"/>
      <c r="J156" s="228"/>
      <c r="K156" s="229"/>
      <c r="L156" s="230"/>
      <c r="M156" s="229"/>
      <c r="N156" s="230"/>
      <c r="O156" s="229"/>
      <c r="P156" s="230"/>
      <c r="Q156" s="229"/>
      <c r="R156" s="230"/>
      <c r="S156" s="229"/>
      <c r="T156" s="230"/>
      <c r="U156" s="229"/>
      <c r="V156" s="230"/>
      <c r="W156" s="229"/>
      <c r="X156" s="230"/>
      <c r="Y156" s="229"/>
      <c r="Z156" s="230"/>
    </row>
    <row r="157" spans="1:26" x14ac:dyDescent="0.25">
      <c r="A157" s="229"/>
      <c r="B157" s="236" t="s">
        <v>525</v>
      </c>
      <c r="C157" s="229">
        <v>0</v>
      </c>
      <c r="D157" s="230">
        <v>0</v>
      </c>
      <c r="E157" s="229"/>
      <c r="F157" s="230">
        <v>0</v>
      </c>
      <c r="G157" s="229"/>
      <c r="H157" s="224">
        <v>116189</v>
      </c>
      <c r="I157" s="228"/>
      <c r="J157" s="228"/>
      <c r="K157" s="229"/>
      <c r="L157" s="230"/>
      <c r="M157" s="229"/>
      <c r="N157" s="230"/>
      <c r="O157" s="229"/>
      <c r="P157" s="230"/>
      <c r="Q157" s="229"/>
      <c r="R157" s="230"/>
      <c r="S157" s="229"/>
      <c r="T157" s="230"/>
      <c r="U157" s="229"/>
      <c r="V157" s="230"/>
      <c r="W157" s="229"/>
      <c r="X157" s="230"/>
      <c r="Y157" s="229"/>
      <c r="Z157" s="230"/>
    </row>
    <row r="158" spans="1:26" x14ac:dyDescent="0.25">
      <c r="A158" s="229"/>
      <c r="B158" s="236" t="s">
        <v>526</v>
      </c>
      <c r="C158" s="229">
        <v>0</v>
      </c>
      <c r="D158" s="230">
        <v>0</v>
      </c>
      <c r="E158" s="229"/>
      <c r="F158" s="230">
        <v>0</v>
      </c>
      <c r="G158" s="229"/>
      <c r="H158" s="224">
        <v>116189</v>
      </c>
      <c r="I158" s="228"/>
      <c r="J158" s="228"/>
      <c r="K158" s="229"/>
      <c r="L158" s="230"/>
      <c r="M158" s="229"/>
      <c r="N158" s="230"/>
      <c r="O158" s="229"/>
      <c r="P158" s="230"/>
      <c r="Q158" s="229"/>
      <c r="R158" s="230"/>
      <c r="S158" s="229"/>
      <c r="T158" s="230"/>
      <c r="U158" s="229"/>
      <c r="V158" s="230"/>
      <c r="W158" s="229"/>
      <c r="X158" s="230"/>
      <c r="Y158" s="229"/>
      <c r="Z158" s="230"/>
    </row>
    <row r="159" spans="1:26" x14ac:dyDescent="0.25">
      <c r="A159" s="229"/>
      <c r="B159" s="236" t="s">
        <v>527</v>
      </c>
      <c r="C159" s="229">
        <v>0</v>
      </c>
      <c r="D159" s="230">
        <v>0</v>
      </c>
      <c r="E159" s="229"/>
      <c r="F159" s="230">
        <v>0</v>
      </c>
      <c r="G159" s="229"/>
      <c r="H159" s="224">
        <v>116189</v>
      </c>
      <c r="I159" s="228"/>
      <c r="J159" s="228"/>
      <c r="K159" s="229"/>
      <c r="L159" s="230"/>
      <c r="M159" s="229"/>
      <c r="N159" s="230"/>
      <c r="O159" s="229"/>
      <c r="P159" s="230"/>
      <c r="Q159" s="229"/>
      <c r="R159" s="230"/>
      <c r="S159" s="229"/>
      <c r="T159" s="230"/>
      <c r="U159" s="229"/>
      <c r="V159" s="230"/>
      <c r="W159" s="229"/>
      <c r="X159" s="230"/>
      <c r="Y159" s="229"/>
      <c r="Z159" s="230"/>
    </row>
    <row r="160" spans="1:26" x14ac:dyDescent="0.25">
      <c r="A160" s="229"/>
      <c r="B160" s="236" t="s">
        <v>528</v>
      </c>
      <c r="C160" s="229">
        <v>0</v>
      </c>
      <c r="D160" s="230">
        <v>0</v>
      </c>
      <c r="E160" s="229"/>
      <c r="F160" s="230">
        <v>0</v>
      </c>
      <c r="G160" s="229"/>
      <c r="H160" s="224">
        <v>116189</v>
      </c>
      <c r="I160" s="228"/>
      <c r="J160" s="228"/>
      <c r="K160" s="229"/>
      <c r="L160" s="230"/>
      <c r="M160" s="229"/>
      <c r="N160" s="230"/>
      <c r="O160" s="229"/>
      <c r="P160" s="230"/>
      <c r="Q160" s="229"/>
      <c r="R160" s="230"/>
      <c r="S160" s="229"/>
      <c r="T160" s="230"/>
      <c r="U160" s="229"/>
      <c r="V160" s="230"/>
      <c r="W160" s="229"/>
      <c r="X160" s="230"/>
      <c r="Y160" s="229"/>
      <c r="Z160" s="230"/>
    </row>
    <row r="161" spans="1:26" x14ac:dyDescent="0.25">
      <c r="A161" s="229"/>
      <c r="B161" s="236" t="s">
        <v>529</v>
      </c>
      <c r="C161" s="229">
        <v>0</v>
      </c>
      <c r="D161" s="230">
        <v>0</v>
      </c>
      <c r="E161" s="229"/>
      <c r="F161" s="230">
        <v>0</v>
      </c>
      <c r="G161" s="229"/>
      <c r="H161" s="224">
        <v>116189</v>
      </c>
      <c r="I161" s="228"/>
      <c r="J161" s="228"/>
      <c r="K161" s="229"/>
      <c r="L161" s="230"/>
      <c r="M161" s="229"/>
      <c r="N161" s="230"/>
      <c r="O161" s="229"/>
      <c r="P161" s="230"/>
      <c r="Q161" s="229"/>
      <c r="R161" s="230"/>
      <c r="S161" s="229"/>
      <c r="T161" s="230"/>
      <c r="U161" s="229"/>
      <c r="V161" s="230"/>
      <c r="W161" s="229"/>
      <c r="X161" s="230"/>
      <c r="Y161" s="229"/>
      <c r="Z161" s="230"/>
    </row>
    <row r="162" spans="1:26" x14ac:dyDescent="0.25">
      <c r="A162" s="229"/>
      <c r="B162" s="236" t="s">
        <v>530</v>
      </c>
      <c r="C162" s="229">
        <v>0</v>
      </c>
      <c r="D162" s="230">
        <v>0</v>
      </c>
      <c r="E162" s="229"/>
      <c r="F162" s="230">
        <v>0</v>
      </c>
      <c r="G162" s="229"/>
      <c r="H162" s="224">
        <v>116189</v>
      </c>
      <c r="I162" s="228"/>
      <c r="J162" s="228"/>
      <c r="K162" s="229"/>
      <c r="L162" s="230"/>
      <c r="M162" s="229"/>
      <c r="N162" s="230"/>
      <c r="O162" s="229"/>
      <c r="P162" s="230"/>
      <c r="Q162" s="229"/>
      <c r="R162" s="230"/>
      <c r="S162" s="229"/>
      <c r="T162" s="230"/>
      <c r="U162" s="229"/>
      <c r="V162" s="230"/>
      <c r="W162" s="229"/>
      <c r="X162" s="230"/>
      <c r="Y162" s="229"/>
      <c r="Z162" s="230"/>
    </row>
    <row r="163" spans="1:26" x14ac:dyDescent="0.25">
      <c r="A163" s="229"/>
      <c r="B163" s="236" t="s">
        <v>531</v>
      </c>
      <c r="C163" s="229">
        <v>0</v>
      </c>
      <c r="D163" s="230">
        <v>0</v>
      </c>
      <c r="E163" s="229"/>
      <c r="F163" s="230">
        <v>0</v>
      </c>
      <c r="G163" s="229"/>
      <c r="H163" s="224">
        <v>116189</v>
      </c>
      <c r="I163" s="228"/>
      <c r="J163" s="228"/>
      <c r="K163" s="229"/>
      <c r="L163" s="230"/>
      <c r="M163" s="229"/>
      <c r="N163" s="230"/>
      <c r="O163" s="229"/>
      <c r="P163" s="230"/>
      <c r="Q163" s="229"/>
      <c r="R163" s="230"/>
      <c r="S163" s="229"/>
      <c r="T163" s="230"/>
      <c r="U163" s="229"/>
      <c r="V163" s="230"/>
      <c r="W163" s="229"/>
      <c r="X163" s="230"/>
      <c r="Y163" s="229"/>
      <c r="Z163" s="230"/>
    </row>
    <row r="164" spans="1:26" x14ac:dyDescent="0.25">
      <c r="A164" s="229"/>
      <c r="B164" s="236" t="s">
        <v>532</v>
      </c>
      <c r="C164" s="229">
        <v>0</v>
      </c>
      <c r="D164" s="230">
        <v>0</v>
      </c>
      <c r="E164" s="229"/>
      <c r="F164" s="230">
        <v>0</v>
      </c>
      <c r="G164" s="229"/>
      <c r="H164" s="224">
        <v>116189</v>
      </c>
      <c r="I164" s="228"/>
      <c r="J164" s="228"/>
      <c r="K164" s="229"/>
      <c r="L164" s="230"/>
      <c r="M164" s="229"/>
      <c r="N164" s="230"/>
      <c r="O164" s="229"/>
      <c r="P164" s="230"/>
      <c r="Q164" s="229"/>
      <c r="R164" s="230"/>
      <c r="S164" s="229"/>
      <c r="T164" s="230"/>
      <c r="U164" s="229"/>
      <c r="V164" s="230"/>
      <c r="W164" s="229"/>
      <c r="X164" s="230"/>
      <c r="Y164" s="229"/>
      <c r="Z164" s="230"/>
    </row>
    <row r="165" spans="1:26" x14ac:dyDescent="0.25">
      <c r="A165" s="229"/>
      <c r="B165" s="236" t="s">
        <v>533</v>
      </c>
      <c r="C165" s="229">
        <v>0</v>
      </c>
      <c r="D165" s="230">
        <v>0</v>
      </c>
      <c r="E165" s="229"/>
      <c r="F165" s="230">
        <v>0</v>
      </c>
      <c r="G165" s="229"/>
      <c r="H165" s="224">
        <v>116189</v>
      </c>
      <c r="I165" s="228"/>
      <c r="J165" s="228"/>
      <c r="K165" s="229"/>
      <c r="L165" s="230"/>
      <c r="M165" s="229"/>
      <c r="N165" s="230"/>
      <c r="O165" s="229"/>
      <c r="P165" s="230"/>
      <c r="Q165" s="229"/>
      <c r="R165" s="230"/>
      <c r="S165" s="229"/>
      <c r="T165" s="230"/>
      <c r="U165" s="229"/>
      <c r="V165" s="230"/>
      <c r="W165" s="229"/>
      <c r="X165" s="230"/>
      <c r="Y165" s="229"/>
      <c r="Z165" s="230"/>
    </row>
    <row r="166" spans="1:26" x14ac:dyDescent="0.25">
      <c r="A166" s="229"/>
      <c r="B166" s="236" t="s">
        <v>534</v>
      </c>
      <c r="C166" s="229">
        <v>0</v>
      </c>
      <c r="D166" s="230">
        <v>0</v>
      </c>
      <c r="E166" s="229"/>
      <c r="F166" s="230">
        <v>0</v>
      </c>
      <c r="G166" s="229"/>
      <c r="H166" s="224">
        <v>116189</v>
      </c>
      <c r="I166" s="228"/>
      <c r="J166" s="228"/>
      <c r="K166" s="229"/>
      <c r="L166" s="230"/>
      <c r="M166" s="229"/>
      <c r="N166" s="230"/>
      <c r="O166" s="229"/>
      <c r="P166" s="230"/>
      <c r="Q166" s="229"/>
      <c r="R166" s="230"/>
      <c r="S166" s="229"/>
      <c r="T166" s="230"/>
      <c r="U166" s="229"/>
      <c r="V166" s="230"/>
      <c r="W166" s="229"/>
      <c r="X166" s="230"/>
      <c r="Y166" s="229"/>
      <c r="Z166" s="230"/>
    </row>
    <row r="167" spans="1:26" x14ac:dyDescent="0.25">
      <c r="A167" s="229"/>
      <c r="B167" s="236" t="s">
        <v>535</v>
      </c>
      <c r="C167" s="229">
        <v>0</v>
      </c>
      <c r="D167" s="230">
        <v>0</v>
      </c>
      <c r="E167" s="229"/>
      <c r="F167" s="230">
        <v>0</v>
      </c>
      <c r="G167" s="229"/>
      <c r="H167" s="224">
        <v>116189</v>
      </c>
      <c r="I167" s="228"/>
      <c r="J167" s="228"/>
      <c r="K167" s="229"/>
      <c r="L167" s="230"/>
      <c r="M167" s="229"/>
      <c r="N167" s="230"/>
      <c r="O167" s="229"/>
      <c r="P167" s="230"/>
      <c r="Q167" s="229"/>
      <c r="R167" s="230"/>
      <c r="S167" s="229"/>
      <c r="T167" s="230"/>
      <c r="U167" s="229"/>
      <c r="V167" s="230"/>
      <c r="W167" s="229"/>
      <c r="X167" s="230"/>
      <c r="Y167" s="229"/>
      <c r="Z167" s="230"/>
    </row>
    <row r="168" spans="1:26" x14ac:dyDescent="0.25">
      <c r="A168" s="229"/>
      <c r="B168" s="236" t="s">
        <v>536</v>
      </c>
      <c r="C168" s="229">
        <v>0</v>
      </c>
      <c r="D168" s="230">
        <v>0</v>
      </c>
      <c r="E168" s="229"/>
      <c r="F168" s="230">
        <v>0</v>
      </c>
      <c r="G168" s="229"/>
      <c r="H168" s="224">
        <v>116189</v>
      </c>
      <c r="I168" s="228"/>
      <c r="J168" s="228"/>
      <c r="K168" s="229"/>
      <c r="L168" s="230"/>
      <c r="M168" s="229"/>
      <c r="N168" s="230"/>
      <c r="O168" s="229"/>
      <c r="P168" s="230"/>
      <c r="Q168" s="229"/>
      <c r="R168" s="230"/>
      <c r="S168" s="229"/>
      <c r="T168" s="230"/>
      <c r="U168" s="229"/>
      <c r="V168" s="230"/>
      <c r="W168" s="229"/>
      <c r="X168" s="230"/>
      <c r="Y168" s="229"/>
      <c r="Z168" s="230"/>
    </row>
    <row r="169" spans="1:26" x14ac:dyDescent="0.25">
      <c r="A169" s="229"/>
      <c r="B169" s="236" t="s">
        <v>537</v>
      </c>
      <c r="C169" s="229">
        <v>0</v>
      </c>
      <c r="D169" s="230">
        <v>0</v>
      </c>
      <c r="E169" s="229"/>
      <c r="F169" s="230">
        <v>0</v>
      </c>
      <c r="G169" s="229"/>
      <c r="H169" s="224">
        <v>116189</v>
      </c>
      <c r="I169" s="228"/>
      <c r="J169" s="228"/>
      <c r="K169" s="229"/>
      <c r="L169" s="230"/>
      <c r="M169" s="229"/>
      <c r="N169" s="230"/>
      <c r="O169" s="229"/>
      <c r="P169" s="230"/>
      <c r="Q169" s="229"/>
      <c r="R169" s="230"/>
      <c r="S169" s="229"/>
      <c r="T169" s="230"/>
      <c r="U169" s="229"/>
      <c r="V169" s="230"/>
      <c r="W169" s="229"/>
      <c r="X169" s="230"/>
      <c r="Y169" s="229"/>
      <c r="Z169" s="230"/>
    </row>
    <row r="170" spans="1:26" x14ac:dyDescent="0.25">
      <c r="A170" s="229"/>
      <c r="B170" s="236" t="s">
        <v>538</v>
      </c>
      <c r="C170" s="229">
        <v>0</v>
      </c>
      <c r="D170" s="230">
        <v>0</v>
      </c>
      <c r="E170" s="229"/>
      <c r="F170" s="230">
        <v>0</v>
      </c>
      <c r="G170" s="229"/>
      <c r="H170" s="224">
        <v>116189</v>
      </c>
      <c r="I170" s="228"/>
      <c r="J170" s="228"/>
      <c r="K170" s="229"/>
      <c r="L170" s="230"/>
      <c r="M170" s="229"/>
      <c r="N170" s="230"/>
      <c r="O170" s="229"/>
      <c r="P170" s="230"/>
      <c r="Q170" s="229"/>
      <c r="R170" s="230"/>
      <c r="S170" s="229"/>
      <c r="T170" s="230"/>
      <c r="U170" s="229"/>
      <c r="V170" s="230"/>
      <c r="W170" s="229"/>
      <c r="X170" s="230"/>
      <c r="Y170" s="229"/>
      <c r="Z170" s="230"/>
    </row>
    <row r="171" spans="1:26" x14ac:dyDescent="0.25">
      <c r="A171" s="229"/>
      <c r="B171" s="236" t="s">
        <v>539</v>
      </c>
      <c r="C171" s="229">
        <v>0</v>
      </c>
      <c r="D171" s="230">
        <v>0</v>
      </c>
      <c r="E171" s="229"/>
      <c r="F171" s="230">
        <v>0</v>
      </c>
      <c r="G171" s="229"/>
      <c r="H171" s="224">
        <v>116189</v>
      </c>
      <c r="I171" s="228"/>
      <c r="J171" s="228"/>
      <c r="K171" s="229"/>
      <c r="L171" s="230"/>
      <c r="M171" s="229"/>
      <c r="N171" s="230"/>
      <c r="O171" s="229"/>
      <c r="P171" s="230"/>
      <c r="Q171" s="229"/>
      <c r="R171" s="230"/>
      <c r="S171" s="229"/>
      <c r="T171" s="230"/>
      <c r="U171" s="229"/>
      <c r="V171" s="230"/>
      <c r="W171" s="229"/>
      <c r="X171" s="230"/>
      <c r="Y171" s="229"/>
      <c r="Z171" s="230"/>
    </row>
    <row r="172" spans="1:26" x14ac:dyDescent="0.25">
      <c r="A172" s="229"/>
      <c r="B172" s="236" t="s">
        <v>540</v>
      </c>
      <c r="C172" s="229">
        <v>0</v>
      </c>
      <c r="D172" s="230">
        <v>0</v>
      </c>
      <c r="E172" s="229"/>
      <c r="F172" s="230">
        <v>0</v>
      </c>
      <c r="G172" s="229"/>
      <c r="H172" s="224">
        <v>116189</v>
      </c>
      <c r="I172" s="228"/>
      <c r="J172" s="228"/>
      <c r="K172" s="229"/>
      <c r="L172" s="230"/>
      <c r="M172" s="229"/>
      <c r="N172" s="230"/>
      <c r="O172" s="229"/>
      <c r="P172" s="230"/>
      <c r="Q172" s="229"/>
      <c r="R172" s="230"/>
      <c r="S172" s="229"/>
      <c r="T172" s="230"/>
      <c r="U172" s="229"/>
      <c r="V172" s="230"/>
      <c r="W172" s="229"/>
      <c r="X172" s="230"/>
      <c r="Y172" s="229"/>
      <c r="Z172" s="230"/>
    </row>
    <row r="173" spans="1:26" x14ac:dyDescent="0.25">
      <c r="A173" s="229"/>
      <c r="B173" s="236" t="s">
        <v>541</v>
      </c>
      <c r="C173" s="229">
        <v>0</v>
      </c>
      <c r="D173" s="230">
        <v>0</v>
      </c>
      <c r="E173" s="229"/>
      <c r="F173" s="230">
        <v>0</v>
      </c>
      <c r="G173" s="229"/>
      <c r="H173" s="224">
        <v>116189</v>
      </c>
      <c r="I173" s="228"/>
      <c r="J173" s="228"/>
      <c r="K173" s="229"/>
      <c r="L173" s="230"/>
      <c r="M173" s="229"/>
      <c r="N173" s="230"/>
      <c r="O173" s="229"/>
      <c r="P173" s="230"/>
      <c r="Q173" s="229"/>
      <c r="R173" s="230"/>
      <c r="S173" s="229"/>
      <c r="T173" s="230"/>
      <c r="U173" s="229"/>
      <c r="V173" s="230"/>
      <c r="W173" s="229"/>
      <c r="X173" s="230"/>
      <c r="Y173" s="229"/>
      <c r="Z173" s="230"/>
    </row>
    <row r="174" spans="1:26" x14ac:dyDescent="0.25">
      <c r="A174" s="229"/>
      <c r="B174" s="234" t="s">
        <v>542</v>
      </c>
      <c r="C174" s="229">
        <v>0</v>
      </c>
      <c r="D174" s="230">
        <v>0</v>
      </c>
      <c r="E174" s="229"/>
      <c r="F174" s="230">
        <v>0</v>
      </c>
      <c r="G174" s="229"/>
      <c r="H174" s="224">
        <v>116189</v>
      </c>
      <c r="I174" s="228"/>
      <c r="J174" s="228"/>
      <c r="K174" s="230"/>
      <c r="L174" s="230"/>
      <c r="M174" s="229"/>
      <c r="N174" s="230"/>
      <c r="O174" s="229"/>
      <c r="P174" s="230"/>
      <c r="Q174" s="229"/>
      <c r="R174" s="230"/>
      <c r="S174" s="229"/>
      <c r="T174" s="230"/>
      <c r="U174" s="229"/>
      <c r="V174" s="230"/>
      <c r="W174" s="229"/>
      <c r="X174" s="230"/>
      <c r="Y174" s="229"/>
      <c r="Z174" s="230"/>
    </row>
    <row r="175" spans="1:26" ht="76.5" x14ac:dyDescent="0.25">
      <c r="A175" s="229"/>
      <c r="B175" s="234" t="s">
        <v>543</v>
      </c>
      <c r="C175" s="229">
        <v>0.47</v>
      </c>
      <c r="D175" s="230">
        <v>11</v>
      </c>
      <c r="E175" s="229"/>
      <c r="F175" s="230">
        <v>5.17</v>
      </c>
      <c r="G175" s="229"/>
      <c r="H175" s="224">
        <v>116189</v>
      </c>
      <c r="I175" s="228">
        <v>6.628205128205128E-2</v>
      </c>
      <c r="J175" s="228">
        <v>0.14102564102564102</v>
      </c>
      <c r="K175" s="230" t="s">
        <v>623</v>
      </c>
      <c r="L175" s="237" t="s">
        <v>607</v>
      </c>
      <c r="M175" s="229"/>
      <c r="N175" s="230"/>
      <c r="O175" s="229">
        <v>4.9000000000000004</v>
      </c>
      <c r="P175" s="230">
        <v>0.45</v>
      </c>
      <c r="Q175" s="229"/>
      <c r="R175" s="230">
        <v>125</v>
      </c>
      <c r="S175" s="229">
        <v>3.9200000000000006E-2</v>
      </c>
      <c r="T175" s="230">
        <v>0.08</v>
      </c>
      <c r="U175" s="229"/>
      <c r="V175" s="230"/>
      <c r="W175" s="229">
        <v>-2.7082051282051274E-2</v>
      </c>
      <c r="X175" s="230">
        <v>-6.1025641025641023E-2</v>
      </c>
      <c r="Y175" s="229"/>
      <c r="Z175" s="230"/>
    </row>
    <row r="176" spans="1:26" ht="76.5" x14ac:dyDescent="0.25">
      <c r="A176" s="229"/>
      <c r="B176" s="234" t="s">
        <v>543</v>
      </c>
      <c r="C176" s="229">
        <v>0.56999999999999995</v>
      </c>
      <c r="D176" s="230">
        <v>67</v>
      </c>
      <c r="E176" s="229"/>
      <c r="F176" s="230">
        <v>38.19</v>
      </c>
      <c r="G176" s="229"/>
      <c r="H176" s="224">
        <v>116189</v>
      </c>
      <c r="I176" s="228">
        <v>0.48961538461538456</v>
      </c>
      <c r="J176" s="228">
        <v>0.85897435897435892</v>
      </c>
      <c r="K176" s="230" t="s">
        <v>623</v>
      </c>
      <c r="L176" s="237" t="s">
        <v>607</v>
      </c>
      <c r="M176" s="229"/>
      <c r="N176" s="230"/>
      <c r="O176" s="229">
        <v>36.200000000000003</v>
      </c>
      <c r="P176" s="230">
        <v>0.54</v>
      </c>
      <c r="Q176" s="229"/>
      <c r="R176" s="230">
        <v>125</v>
      </c>
      <c r="S176" s="229">
        <v>0.28960000000000002</v>
      </c>
      <c r="T176" s="230">
        <v>0.504</v>
      </c>
      <c r="U176" s="229"/>
      <c r="V176" s="230"/>
      <c r="W176" s="229">
        <v>-0.20001538461538454</v>
      </c>
      <c r="X176" s="230">
        <v>-0.35497435897435892</v>
      </c>
      <c r="Y176" s="229"/>
      <c r="Z176" s="230"/>
    </row>
    <row r="177" spans="1:26" ht="76.5" x14ac:dyDescent="0.25">
      <c r="A177" s="229"/>
      <c r="B177" s="234" t="s">
        <v>543</v>
      </c>
      <c r="C177" s="229">
        <v>2</v>
      </c>
      <c r="D177" s="230">
        <v>2</v>
      </c>
      <c r="E177" s="229"/>
      <c r="F177" s="230">
        <v>4</v>
      </c>
      <c r="G177" s="229"/>
      <c r="H177" s="224">
        <v>116189</v>
      </c>
      <c r="I177" s="228">
        <v>5.128205128205128E-2</v>
      </c>
      <c r="J177" s="228">
        <v>2.564102564102564E-2</v>
      </c>
      <c r="K177" s="230" t="s">
        <v>623</v>
      </c>
      <c r="L177" s="237" t="s">
        <v>607</v>
      </c>
      <c r="M177" s="229"/>
      <c r="N177" s="230"/>
      <c r="O177" s="229">
        <v>3.8</v>
      </c>
      <c r="P177" s="230">
        <v>2</v>
      </c>
      <c r="Q177" s="229"/>
      <c r="R177" s="230">
        <v>125</v>
      </c>
      <c r="S177" s="229">
        <v>3.04E-2</v>
      </c>
      <c r="T177" s="230">
        <v>1.2E-2</v>
      </c>
      <c r="U177" s="229"/>
      <c r="V177" s="230"/>
      <c r="W177" s="229">
        <v>-2.088205128205128E-2</v>
      </c>
      <c r="X177" s="230">
        <v>-1.364102564102564E-2</v>
      </c>
      <c r="Y177" s="229"/>
      <c r="Z177" s="230"/>
    </row>
    <row r="178" spans="1:26" x14ac:dyDescent="0.25">
      <c r="A178" s="229"/>
      <c r="B178" s="234" t="s">
        <v>544</v>
      </c>
      <c r="C178" s="229">
        <v>0</v>
      </c>
      <c r="D178" s="230">
        <v>0</v>
      </c>
      <c r="E178" s="229"/>
      <c r="F178" s="230">
        <v>0</v>
      </c>
      <c r="G178" s="229"/>
      <c r="H178" s="224">
        <v>116189</v>
      </c>
      <c r="I178" s="228"/>
      <c r="J178" s="228"/>
      <c r="K178" s="230"/>
      <c r="L178" s="230"/>
      <c r="M178" s="229"/>
      <c r="N178" s="230"/>
      <c r="O178" s="229"/>
      <c r="P178" s="230"/>
      <c r="Q178" s="229"/>
      <c r="R178" s="230"/>
      <c r="S178" s="229"/>
      <c r="T178" s="230"/>
      <c r="U178" s="229"/>
      <c r="V178" s="230"/>
      <c r="W178" s="229"/>
      <c r="X178" s="230"/>
      <c r="Y178" s="229"/>
      <c r="Z178" s="230"/>
    </row>
    <row r="179" spans="1:26" x14ac:dyDescent="0.25">
      <c r="A179" s="229"/>
      <c r="B179" s="234" t="s">
        <v>545</v>
      </c>
      <c r="C179" s="229">
        <v>0</v>
      </c>
      <c r="D179" s="230">
        <v>0</v>
      </c>
      <c r="E179" s="229"/>
      <c r="F179" s="230">
        <v>0</v>
      </c>
      <c r="G179" s="229"/>
      <c r="H179" s="224">
        <v>116189</v>
      </c>
      <c r="I179" s="228"/>
      <c r="J179" s="228"/>
      <c r="K179" s="230"/>
      <c r="L179" s="230"/>
      <c r="M179" s="229"/>
      <c r="N179" s="230"/>
      <c r="O179" s="229"/>
      <c r="P179" s="230"/>
      <c r="Q179" s="229"/>
      <c r="R179" s="230"/>
      <c r="S179" s="229"/>
      <c r="T179" s="230"/>
      <c r="U179" s="229"/>
      <c r="V179" s="230"/>
      <c r="W179" s="229"/>
      <c r="X179" s="230"/>
      <c r="Y179" s="229"/>
      <c r="Z179" s="230"/>
    </row>
    <row r="180" spans="1:26" x14ac:dyDescent="0.25">
      <c r="A180" s="229"/>
      <c r="B180" s="234" t="s">
        <v>546</v>
      </c>
      <c r="C180" s="229">
        <v>0</v>
      </c>
      <c r="D180" s="230">
        <v>0</v>
      </c>
      <c r="E180" s="229"/>
      <c r="F180" s="230">
        <v>0</v>
      </c>
      <c r="G180" s="229"/>
      <c r="H180" s="224">
        <v>116189</v>
      </c>
      <c r="I180" s="228"/>
      <c r="J180" s="228"/>
      <c r="K180" s="230"/>
      <c r="L180" s="230"/>
      <c r="M180" s="229"/>
      <c r="N180" s="230"/>
      <c r="O180" s="229"/>
      <c r="P180" s="230"/>
      <c r="Q180" s="229"/>
      <c r="R180" s="230"/>
      <c r="S180" s="229"/>
      <c r="T180" s="230"/>
      <c r="U180" s="229"/>
      <c r="V180" s="230"/>
      <c r="W180" s="229"/>
      <c r="X180" s="230"/>
      <c r="Y180" s="229"/>
      <c r="Z180" s="230"/>
    </row>
    <row r="181" spans="1:26" x14ac:dyDescent="0.25">
      <c r="A181" s="229"/>
      <c r="B181" s="234" t="s">
        <v>547</v>
      </c>
      <c r="C181" s="229">
        <v>0</v>
      </c>
      <c r="D181" s="230">
        <v>0</v>
      </c>
      <c r="E181" s="229"/>
      <c r="F181" s="230">
        <v>0</v>
      </c>
      <c r="G181" s="229"/>
      <c r="H181" s="224">
        <v>116189</v>
      </c>
      <c r="I181" s="228"/>
      <c r="J181" s="228"/>
      <c r="K181" s="230"/>
      <c r="L181" s="230"/>
      <c r="M181" s="229"/>
      <c r="N181" s="230"/>
      <c r="O181" s="229"/>
      <c r="P181" s="230"/>
      <c r="Q181" s="229"/>
      <c r="R181" s="230"/>
      <c r="S181" s="229"/>
      <c r="T181" s="230"/>
      <c r="U181" s="229"/>
      <c r="V181" s="230"/>
      <c r="W181" s="229"/>
      <c r="X181" s="230"/>
      <c r="Y181" s="229"/>
      <c r="Z181" s="230"/>
    </row>
    <row r="182" spans="1:26" x14ac:dyDescent="0.25">
      <c r="A182" s="229"/>
      <c r="B182" s="234" t="s">
        <v>548</v>
      </c>
      <c r="C182" s="229">
        <v>0</v>
      </c>
      <c r="D182" s="230">
        <v>0</v>
      </c>
      <c r="E182" s="229"/>
      <c r="F182" s="230">
        <v>0</v>
      </c>
      <c r="G182" s="229"/>
      <c r="H182" s="224">
        <v>116189</v>
      </c>
      <c r="I182" s="228"/>
      <c r="J182" s="228"/>
      <c r="K182" s="230"/>
      <c r="L182" s="230"/>
      <c r="M182" s="229"/>
      <c r="N182" s="230"/>
      <c r="O182" s="229"/>
      <c r="P182" s="230"/>
      <c r="Q182" s="229"/>
      <c r="R182" s="230"/>
      <c r="S182" s="229"/>
      <c r="T182" s="230"/>
      <c r="U182" s="229"/>
      <c r="V182" s="230"/>
      <c r="W182" s="229"/>
      <c r="X182" s="230"/>
      <c r="Y182" s="229"/>
      <c r="Z182" s="230"/>
    </row>
    <row r="183" spans="1:26" x14ac:dyDescent="0.25">
      <c r="A183" s="229"/>
      <c r="B183" s="234" t="s">
        <v>549</v>
      </c>
      <c r="C183" s="229">
        <v>0</v>
      </c>
      <c r="D183" s="230">
        <v>0</v>
      </c>
      <c r="E183" s="229"/>
      <c r="F183" s="230">
        <v>0</v>
      </c>
      <c r="G183" s="229"/>
      <c r="H183" s="224">
        <v>116189</v>
      </c>
      <c r="I183" s="228"/>
      <c r="J183" s="228"/>
      <c r="K183" s="230"/>
      <c r="L183" s="230"/>
      <c r="M183" s="229"/>
      <c r="N183" s="230"/>
      <c r="O183" s="229"/>
      <c r="P183" s="230"/>
      <c r="Q183" s="229"/>
      <c r="R183" s="230"/>
      <c r="S183" s="229"/>
      <c r="T183" s="230"/>
      <c r="U183" s="229"/>
      <c r="V183" s="230"/>
      <c r="W183" s="229"/>
      <c r="X183" s="230"/>
      <c r="Y183" s="229"/>
      <c r="Z183" s="230"/>
    </row>
    <row r="184" spans="1:26" x14ac:dyDescent="0.25">
      <c r="A184" s="229"/>
      <c r="B184" s="234" t="s">
        <v>550</v>
      </c>
      <c r="C184" s="229">
        <v>0</v>
      </c>
      <c r="D184" s="230">
        <v>0</v>
      </c>
      <c r="E184" s="229"/>
      <c r="F184" s="230">
        <v>0</v>
      </c>
      <c r="G184" s="229"/>
      <c r="H184" s="224">
        <v>116189</v>
      </c>
      <c r="I184" s="228"/>
      <c r="J184" s="228"/>
      <c r="K184" s="230"/>
      <c r="L184" s="230"/>
      <c r="M184" s="229"/>
      <c r="N184" s="230"/>
      <c r="O184" s="229"/>
      <c r="P184" s="230"/>
      <c r="Q184" s="229"/>
      <c r="R184" s="230"/>
      <c r="S184" s="229"/>
      <c r="T184" s="230"/>
      <c r="U184" s="229"/>
      <c r="V184" s="230"/>
      <c r="W184" s="229"/>
      <c r="X184" s="230"/>
      <c r="Y184" s="229"/>
      <c r="Z184" s="230"/>
    </row>
    <row r="185" spans="1:26" x14ac:dyDescent="0.25">
      <c r="A185" s="229"/>
      <c r="B185" s="234" t="s">
        <v>551</v>
      </c>
      <c r="C185" s="229">
        <v>0</v>
      </c>
      <c r="D185" s="230">
        <v>0</v>
      </c>
      <c r="E185" s="229"/>
      <c r="F185" s="230">
        <v>0</v>
      </c>
      <c r="G185" s="229"/>
      <c r="H185" s="224">
        <v>116189</v>
      </c>
      <c r="I185" s="228"/>
      <c r="J185" s="228"/>
      <c r="K185" s="230"/>
      <c r="L185" s="230"/>
      <c r="M185" s="229"/>
      <c r="N185" s="230"/>
      <c r="O185" s="229"/>
      <c r="P185" s="230"/>
      <c r="Q185" s="229"/>
      <c r="R185" s="230"/>
      <c r="S185" s="229"/>
      <c r="T185" s="230"/>
      <c r="U185" s="229"/>
      <c r="V185" s="230"/>
      <c r="W185" s="229"/>
      <c r="X185" s="230"/>
      <c r="Y185" s="229"/>
      <c r="Z185" s="230"/>
    </row>
    <row r="186" spans="1:26" x14ac:dyDescent="0.25">
      <c r="A186" s="229"/>
      <c r="B186" s="234" t="s">
        <v>552</v>
      </c>
      <c r="C186" s="229">
        <v>0</v>
      </c>
      <c r="D186" s="230">
        <v>0</v>
      </c>
      <c r="E186" s="229"/>
      <c r="F186" s="230">
        <v>0</v>
      </c>
      <c r="G186" s="229"/>
      <c r="H186" s="224">
        <v>116189</v>
      </c>
      <c r="I186" s="228"/>
      <c r="J186" s="228"/>
      <c r="K186" s="230"/>
      <c r="L186" s="230"/>
      <c r="M186" s="229"/>
      <c r="N186" s="230"/>
      <c r="O186" s="229"/>
      <c r="P186" s="230"/>
      <c r="Q186" s="229"/>
      <c r="R186" s="230"/>
      <c r="S186" s="229"/>
      <c r="T186" s="230"/>
      <c r="U186" s="229"/>
      <c r="V186" s="230"/>
      <c r="W186" s="229"/>
      <c r="X186" s="230"/>
      <c r="Y186" s="229"/>
      <c r="Z186" s="230"/>
    </row>
    <row r="187" spans="1:26" x14ac:dyDescent="0.25">
      <c r="A187" s="229"/>
      <c r="B187" s="234" t="s">
        <v>553</v>
      </c>
      <c r="C187" s="229">
        <v>0</v>
      </c>
      <c r="D187" s="230">
        <v>0</v>
      </c>
      <c r="E187" s="229"/>
      <c r="F187" s="230">
        <v>0</v>
      </c>
      <c r="G187" s="229"/>
      <c r="H187" s="224">
        <v>116189</v>
      </c>
      <c r="I187" s="228"/>
      <c r="J187" s="228"/>
      <c r="K187" s="230"/>
      <c r="L187" s="230"/>
      <c r="M187" s="229"/>
      <c r="N187" s="230"/>
      <c r="O187" s="229"/>
      <c r="P187" s="230"/>
      <c r="Q187" s="229"/>
      <c r="R187" s="230"/>
      <c r="S187" s="229"/>
      <c r="T187" s="230"/>
      <c r="U187" s="229"/>
      <c r="V187" s="230"/>
      <c r="W187" s="229"/>
      <c r="X187" s="230"/>
      <c r="Y187" s="229"/>
      <c r="Z187" s="230"/>
    </row>
    <row r="188" spans="1:26" x14ac:dyDescent="0.25">
      <c r="A188" s="229"/>
      <c r="B188" s="234" t="s">
        <v>554</v>
      </c>
      <c r="C188" s="229">
        <v>0</v>
      </c>
      <c r="D188" s="230">
        <v>0</v>
      </c>
      <c r="E188" s="229"/>
      <c r="F188" s="230">
        <v>0</v>
      </c>
      <c r="G188" s="229"/>
      <c r="H188" s="224">
        <v>116189</v>
      </c>
      <c r="I188" s="228"/>
      <c r="J188" s="228"/>
      <c r="K188" s="230"/>
      <c r="L188" s="230"/>
      <c r="M188" s="229"/>
      <c r="N188" s="230"/>
      <c r="O188" s="229"/>
      <c r="P188" s="230"/>
      <c r="Q188" s="229"/>
      <c r="R188" s="230"/>
      <c r="S188" s="229"/>
      <c r="T188" s="230"/>
      <c r="U188" s="229"/>
      <c r="V188" s="230"/>
      <c r="W188" s="229"/>
      <c r="X188" s="230"/>
      <c r="Y188" s="229"/>
      <c r="Z188" s="230"/>
    </row>
    <row r="189" spans="1:26" x14ac:dyDescent="0.25">
      <c r="A189" s="229"/>
      <c r="B189" s="234" t="s">
        <v>555</v>
      </c>
      <c r="C189" s="229">
        <v>0</v>
      </c>
      <c r="D189" s="230">
        <v>0</v>
      </c>
      <c r="E189" s="229"/>
      <c r="F189" s="230">
        <v>0</v>
      </c>
      <c r="G189" s="229"/>
      <c r="H189" s="224">
        <v>116189</v>
      </c>
      <c r="I189" s="231"/>
      <c r="J189" s="231"/>
      <c r="K189" s="230"/>
      <c r="L189" s="230"/>
      <c r="M189" s="229"/>
      <c r="N189" s="230"/>
      <c r="O189" s="229"/>
      <c r="P189" s="230"/>
      <c r="Q189" s="229"/>
      <c r="R189" s="230"/>
      <c r="S189" s="229"/>
      <c r="T189" s="230"/>
      <c r="U189" s="229"/>
      <c r="V189" s="230"/>
      <c r="W189" s="229"/>
      <c r="X189" s="230"/>
      <c r="Y189" s="229"/>
      <c r="Z189" s="230"/>
    </row>
    <row r="190" spans="1:26" x14ac:dyDescent="0.25">
      <c r="A190" s="229"/>
      <c r="B190" s="234" t="s">
        <v>556</v>
      </c>
      <c r="C190" s="229">
        <v>0</v>
      </c>
      <c r="D190" s="230">
        <v>0</v>
      </c>
      <c r="E190" s="229"/>
      <c r="F190" s="230">
        <v>0</v>
      </c>
      <c r="G190" s="229"/>
      <c r="H190" s="224">
        <v>116189</v>
      </c>
      <c r="I190" s="231"/>
      <c r="J190" s="231"/>
      <c r="K190" s="230"/>
      <c r="L190" s="230"/>
      <c r="M190" s="229"/>
      <c r="N190" s="230"/>
      <c r="O190" s="229"/>
      <c r="P190" s="230"/>
      <c r="Q190" s="229"/>
      <c r="R190" s="230"/>
      <c r="S190" s="229"/>
      <c r="T190" s="230"/>
      <c r="U190" s="229"/>
      <c r="V190" s="230"/>
      <c r="W190" s="229"/>
      <c r="X190" s="230"/>
      <c r="Y190" s="229"/>
      <c r="Z190" s="230"/>
    </row>
    <row r="191" spans="1:26" x14ac:dyDescent="0.25">
      <c r="A191" s="229"/>
      <c r="B191" s="234" t="s">
        <v>557</v>
      </c>
      <c r="C191" s="229">
        <v>0</v>
      </c>
      <c r="D191" s="230">
        <v>0</v>
      </c>
      <c r="E191" s="229"/>
      <c r="F191" s="230">
        <v>0</v>
      </c>
      <c r="G191" s="229"/>
      <c r="H191" s="224">
        <v>116189</v>
      </c>
      <c r="I191" s="231"/>
      <c r="J191" s="231"/>
      <c r="K191" s="230"/>
      <c r="L191" s="230"/>
      <c r="M191" s="229"/>
      <c r="N191" s="230"/>
      <c r="O191" s="229"/>
      <c r="P191" s="230"/>
      <c r="Q191" s="229"/>
      <c r="R191" s="230"/>
      <c r="S191" s="229"/>
      <c r="T191" s="230"/>
      <c r="U191" s="229"/>
      <c r="V191" s="230"/>
      <c r="W191" s="229"/>
      <c r="X191" s="230"/>
      <c r="Y191" s="229"/>
      <c r="Z191" s="230"/>
    </row>
    <row r="192" spans="1:26" x14ac:dyDescent="0.25">
      <c r="A192" s="229"/>
      <c r="B192" s="234" t="s">
        <v>558</v>
      </c>
      <c r="C192" s="229">
        <v>0</v>
      </c>
      <c r="D192" s="230">
        <v>0</v>
      </c>
      <c r="E192" s="229"/>
      <c r="F192" s="230">
        <v>0</v>
      </c>
      <c r="G192" s="229"/>
      <c r="H192" s="224">
        <v>116189</v>
      </c>
      <c r="I192" s="231"/>
      <c r="J192" s="231"/>
      <c r="K192" s="230"/>
      <c r="L192" s="230"/>
      <c r="M192" s="229"/>
      <c r="N192" s="230"/>
      <c r="O192" s="229"/>
      <c r="P192" s="230"/>
      <c r="Q192" s="229"/>
      <c r="R192" s="230"/>
      <c r="S192" s="229"/>
      <c r="T192" s="230"/>
      <c r="U192" s="229"/>
      <c r="V192" s="230"/>
      <c r="W192" s="229"/>
      <c r="X192" s="230"/>
      <c r="Y192" s="229"/>
      <c r="Z192" s="230"/>
    </row>
    <row r="193" spans="1:26" x14ac:dyDescent="0.25">
      <c r="A193" s="229"/>
      <c r="B193" s="234" t="s">
        <v>559</v>
      </c>
      <c r="C193" s="229">
        <v>0</v>
      </c>
      <c r="D193" s="230">
        <v>0</v>
      </c>
      <c r="E193" s="229"/>
      <c r="F193" s="230">
        <v>0</v>
      </c>
      <c r="G193" s="229"/>
      <c r="H193" s="224">
        <v>116189</v>
      </c>
      <c r="I193" s="231"/>
      <c r="J193" s="231"/>
      <c r="K193" s="230"/>
      <c r="L193" s="230"/>
      <c r="M193" s="229"/>
      <c r="N193" s="230"/>
      <c r="O193" s="229"/>
      <c r="P193" s="230"/>
      <c r="Q193" s="229"/>
      <c r="R193" s="230"/>
      <c r="S193" s="229"/>
      <c r="T193" s="230"/>
      <c r="U193" s="229"/>
      <c r="V193" s="230"/>
      <c r="W193" s="229"/>
      <c r="X193" s="230"/>
      <c r="Y193" s="229"/>
      <c r="Z193" s="230"/>
    </row>
    <row r="194" spans="1:26" x14ac:dyDescent="0.25">
      <c r="A194" s="229"/>
      <c r="B194" s="234" t="s">
        <v>560</v>
      </c>
      <c r="C194" s="229">
        <v>0</v>
      </c>
      <c r="D194" s="230">
        <v>0</v>
      </c>
      <c r="E194" s="229"/>
      <c r="F194" s="230">
        <v>0</v>
      </c>
      <c r="G194" s="229"/>
      <c r="H194" s="224">
        <v>116189</v>
      </c>
      <c r="I194" s="231"/>
      <c r="J194" s="231"/>
      <c r="K194" s="230"/>
      <c r="L194" s="230"/>
      <c r="M194" s="229"/>
      <c r="N194" s="230"/>
      <c r="O194" s="229"/>
      <c r="P194" s="230"/>
      <c r="Q194" s="229"/>
      <c r="R194" s="230"/>
      <c r="S194" s="229"/>
      <c r="T194" s="230"/>
      <c r="U194" s="229"/>
      <c r="V194" s="230"/>
      <c r="W194" s="229"/>
      <c r="X194" s="230"/>
      <c r="Y194" s="229"/>
      <c r="Z194" s="230"/>
    </row>
    <row r="195" spans="1:26" x14ac:dyDescent="0.25">
      <c r="A195" s="229"/>
      <c r="B195" s="234" t="s">
        <v>561</v>
      </c>
      <c r="C195" s="229">
        <v>0</v>
      </c>
      <c r="D195" s="230">
        <v>0</v>
      </c>
      <c r="E195" s="229"/>
      <c r="F195" s="230">
        <v>0</v>
      </c>
      <c r="G195" s="229"/>
      <c r="H195" s="224">
        <v>116189</v>
      </c>
      <c r="I195" s="231"/>
      <c r="J195" s="231"/>
      <c r="K195" s="230"/>
      <c r="L195" s="230"/>
      <c r="M195" s="229"/>
      <c r="N195" s="230"/>
      <c r="O195" s="229"/>
      <c r="P195" s="230"/>
      <c r="Q195" s="229"/>
      <c r="R195" s="230"/>
      <c r="S195" s="229"/>
      <c r="T195" s="230"/>
      <c r="U195" s="229"/>
      <c r="V195" s="230"/>
      <c r="W195" s="229"/>
      <c r="X195" s="230"/>
      <c r="Y195" s="229"/>
      <c r="Z195" s="230"/>
    </row>
    <row r="196" spans="1:26" x14ac:dyDescent="0.25">
      <c r="A196" s="229"/>
      <c r="B196" s="234" t="s">
        <v>562</v>
      </c>
      <c r="C196" s="229">
        <v>0</v>
      </c>
      <c r="D196" s="230">
        <v>0</v>
      </c>
      <c r="E196" s="229"/>
      <c r="F196" s="230">
        <v>0</v>
      </c>
      <c r="G196" s="229"/>
      <c r="H196" s="224">
        <v>116189</v>
      </c>
      <c r="I196" s="231"/>
      <c r="J196" s="231"/>
      <c r="K196" s="230"/>
      <c r="L196" s="230"/>
      <c r="M196" s="229"/>
      <c r="N196" s="230"/>
      <c r="O196" s="229"/>
      <c r="P196" s="230"/>
      <c r="Q196" s="229"/>
      <c r="R196" s="230"/>
      <c r="S196" s="229"/>
      <c r="T196" s="230"/>
      <c r="U196" s="229"/>
      <c r="V196" s="230"/>
      <c r="W196" s="229"/>
      <c r="X196" s="230"/>
      <c r="Y196" s="229"/>
      <c r="Z196" s="230"/>
    </row>
    <row r="197" spans="1:26" x14ac:dyDescent="0.25">
      <c r="A197" s="229"/>
      <c r="B197" s="234" t="s">
        <v>563</v>
      </c>
      <c r="C197" s="229">
        <v>0</v>
      </c>
      <c r="D197" s="230">
        <v>0</v>
      </c>
      <c r="E197" s="229"/>
      <c r="F197" s="230">
        <v>0</v>
      </c>
      <c r="G197" s="229"/>
      <c r="H197" s="224">
        <v>116189</v>
      </c>
      <c r="I197" s="231"/>
      <c r="J197" s="231"/>
      <c r="K197" s="230"/>
      <c r="L197" s="230"/>
      <c r="M197" s="229"/>
      <c r="N197" s="230"/>
      <c r="O197" s="229"/>
      <c r="P197" s="230"/>
      <c r="Q197" s="229"/>
      <c r="R197" s="230"/>
      <c r="S197" s="229"/>
      <c r="T197" s="230"/>
      <c r="U197" s="229"/>
      <c r="V197" s="230"/>
      <c r="W197" s="229"/>
      <c r="X197" s="230"/>
      <c r="Y197" s="229"/>
      <c r="Z197" s="230"/>
    </row>
    <row r="198" spans="1:26" x14ac:dyDescent="0.25">
      <c r="A198" s="229"/>
      <c r="B198" s="234" t="s">
        <v>564</v>
      </c>
      <c r="C198" s="229">
        <v>0</v>
      </c>
      <c r="D198" s="230">
        <v>0</v>
      </c>
      <c r="E198" s="229"/>
      <c r="F198" s="230">
        <v>0</v>
      </c>
      <c r="G198" s="229"/>
      <c r="H198" s="224">
        <v>116189</v>
      </c>
      <c r="I198" s="231"/>
      <c r="J198" s="231"/>
      <c r="K198" s="230"/>
      <c r="L198" s="230"/>
      <c r="M198" s="229"/>
      <c r="N198" s="230"/>
      <c r="O198" s="229"/>
      <c r="P198" s="230"/>
      <c r="Q198" s="229"/>
      <c r="R198" s="230"/>
      <c r="S198" s="229"/>
      <c r="T198" s="230"/>
      <c r="U198" s="229"/>
      <c r="V198" s="230"/>
      <c r="W198" s="229"/>
      <c r="X198" s="230"/>
      <c r="Y198" s="229"/>
      <c r="Z198" s="230"/>
    </row>
    <row r="199" spans="1:26" x14ac:dyDescent="0.25">
      <c r="A199" s="229"/>
      <c r="B199" s="234" t="s">
        <v>565</v>
      </c>
      <c r="C199" s="229">
        <v>0</v>
      </c>
      <c r="D199" s="230">
        <v>0</v>
      </c>
      <c r="E199" s="229"/>
      <c r="F199" s="230">
        <v>0</v>
      </c>
      <c r="G199" s="229"/>
      <c r="H199" s="224">
        <v>116189</v>
      </c>
      <c r="I199" s="231"/>
      <c r="J199" s="231"/>
      <c r="K199" s="230"/>
      <c r="L199" s="230"/>
      <c r="M199" s="229"/>
      <c r="N199" s="230"/>
      <c r="O199" s="229"/>
      <c r="P199" s="230"/>
      <c r="Q199" s="229"/>
      <c r="R199" s="230"/>
      <c r="S199" s="229"/>
      <c r="T199" s="230"/>
      <c r="U199" s="229"/>
      <c r="V199" s="230"/>
      <c r="W199" s="229"/>
      <c r="X199" s="230"/>
      <c r="Y199" s="229"/>
      <c r="Z199" s="230"/>
    </row>
    <row r="200" spans="1:26" x14ac:dyDescent="0.25">
      <c r="A200" s="229"/>
      <c r="B200" s="234" t="s">
        <v>566</v>
      </c>
      <c r="C200" s="229">
        <v>0</v>
      </c>
      <c r="D200" s="230">
        <v>0</v>
      </c>
      <c r="E200" s="229"/>
      <c r="F200" s="230">
        <v>0</v>
      </c>
      <c r="G200" s="229"/>
      <c r="H200" s="224">
        <v>116189</v>
      </c>
      <c r="I200" s="231"/>
      <c r="J200" s="231"/>
      <c r="K200" s="230"/>
      <c r="L200" s="230"/>
      <c r="M200" s="229"/>
      <c r="N200" s="230"/>
      <c r="O200" s="229"/>
      <c r="P200" s="230"/>
      <c r="Q200" s="229"/>
      <c r="R200" s="230"/>
      <c r="S200" s="229"/>
      <c r="T200" s="230"/>
      <c r="U200" s="229"/>
      <c r="V200" s="230"/>
      <c r="W200" s="229"/>
      <c r="X200" s="230"/>
      <c r="Y200" s="229"/>
      <c r="Z200" s="230"/>
    </row>
    <row r="201" spans="1:26" x14ac:dyDescent="0.25">
      <c r="A201" s="229"/>
      <c r="B201" s="234" t="s">
        <v>567</v>
      </c>
      <c r="C201" s="229">
        <v>0</v>
      </c>
      <c r="D201" s="230">
        <v>0</v>
      </c>
      <c r="E201" s="229"/>
      <c r="F201" s="230">
        <v>0</v>
      </c>
      <c r="G201" s="229"/>
      <c r="H201" s="224">
        <v>116189</v>
      </c>
      <c r="I201" s="231"/>
      <c r="J201" s="231"/>
      <c r="K201" s="230"/>
      <c r="L201" s="230"/>
      <c r="M201" s="229"/>
      <c r="N201" s="230"/>
      <c r="O201" s="229"/>
      <c r="P201" s="230"/>
      <c r="Q201" s="229"/>
      <c r="R201" s="230"/>
      <c r="S201" s="229"/>
      <c r="T201" s="230"/>
      <c r="U201" s="229"/>
      <c r="V201" s="230"/>
      <c r="W201" s="229"/>
      <c r="X201" s="230"/>
      <c r="Y201" s="229"/>
      <c r="Z201" s="230"/>
    </row>
    <row r="202" spans="1:26" x14ac:dyDescent="0.25">
      <c r="A202" s="229"/>
      <c r="B202" s="234" t="s">
        <v>568</v>
      </c>
      <c r="C202" s="229">
        <v>0</v>
      </c>
      <c r="D202" s="230">
        <v>0</v>
      </c>
      <c r="E202" s="229"/>
      <c r="F202" s="230">
        <v>0</v>
      </c>
      <c r="G202" s="229"/>
      <c r="H202" s="224">
        <v>116189</v>
      </c>
      <c r="I202" s="231"/>
      <c r="J202" s="231"/>
      <c r="K202" s="230"/>
      <c r="L202" s="230"/>
      <c r="M202" s="229"/>
      <c r="N202" s="230"/>
      <c r="O202" s="229"/>
      <c r="P202" s="230"/>
      <c r="Q202" s="229"/>
      <c r="R202" s="230"/>
      <c r="S202" s="229"/>
      <c r="T202" s="230"/>
      <c r="U202" s="229"/>
      <c r="V202" s="230"/>
      <c r="W202" s="229"/>
      <c r="X202" s="230"/>
      <c r="Y202" s="229"/>
      <c r="Z202" s="230"/>
    </row>
    <row r="203" spans="1:26" x14ac:dyDescent="0.25">
      <c r="A203" s="229"/>
      <c r="B203" s="234" t="s">
        <v>569</v>
      </c>
      <c r="C203" s="229">
        <v>0</v>
      </c>
      <c r="D203" s="230">
        <v>0</v>
      </c>
      <c r="E203" s="229"/>
      <c r="F203" s="230">
        <v>0</v>
      </c>
      <c r="G203" s="229"/>
      <c r="H203" s="224">
        <v>116189</v>
      </c>
      <c r="I203" s="231"/>
      <c r="J203" s="231"/>
      <c r="K203" s="230"/>
      <c r="L203" s="230"/>
      <c r="M203" s="229"/>
      <c r="N203" s="230"/>
      <c r="O203" s="229"/>
      <c r="P203" s="230"/>
      <c r="Q203" s="229"/>
      <c r="R203" s="230"/>
      <c r="S203" s="229"/>
      <c r="T203" s="230"/>
      <c r="U203" s="229"/>
      <c r="V203" s="230"/>
      <c r="W203" s="229"/>
      <c r="X203" s="230"/>
      <c r="Y203" s="229"/>
      <c r="Z203" s="230"/>
    </row>
    <row r="204" spans="1:26" x14ac:dyDescent="0.25">
      <c r="A204" s="229"/>
      <c r="B204" s="234" t="s">
        <v>570</v>
      </c>
      <c r="C204" s="229">
        <v>0</v>
      </c>
      <c r="D204" s="230">
        <v>0</v>
      </c>
      <c r="E204" s="229"/>
      <c r="F204" s="230">
        <v>0</v>
      </c>
      <c r="G204" s="229"/>
      <c r="H204" s="224">
        <v>116189</v>
      </c>
      <c r="I204" s="231"/>
      <c r="J204" s="231"/>
      <c r="K204" s="230"/>
      <c r="L204" s="230"/>
      <c r="M204" s="229"/>
      <c r="N204" s="230"/>
      <c r="O204" s="229"/>
      <c r="P204" s="230"/>
      <c r="Q204" s="229"/>
      <c r="R204" s="230"/>
      <c r="S204" s="229"/>
      <c r="T204" s="230"/>
      <c r="U204" s="229"/>
      <c r="V204" s="230"/>
      <c r="W204" s="229"/>
      <c r="X204" s="230"/>
      <c r="Y204" s="229"/>
      <c r="Z204" s="230"/>
    </row>
    <row r="205" spans="1:26" x14ac:dyDescent="0.25">
      <c r="A205" s="229"/>
      <c r="B205" s="234" t="s">
        <v>571</v>
      </c>
      <c r="C205" s="229">
        <v>0</v>
      </c>
      <c r="D205" s="230">
        <v>0</v>
      </c>
      <c r="E205" s="229"/>
      <c r="F205" s="230">
        <v>0</v>
      </c>
      <c r="G205" s="229"/>
      <c r="H205" s="224">
        <v>116189</v>
      </c>
      <c r="I205" s="231"/>
      <c r="J205" s="231"/>
      <c r="K205" s="230"/>
      <c r="L205" s="230"/>
      <c r="M205" s="229"/>
      <c r="N205" s="230"/>
      <c r="O205" s="229"/>
      <c r="P205" s="230"/>
      <c r="Q205" s="229"/>
      <c r="R205" s="230"/>
      <c r="S205" s="229"/>
      <c r="T205" s="230"/>
      <c r="U205" s="229"/>
      <c r="V205" s="230"/>
      <c r="W205" s="229"/>
      <c r="X205" s="230"/>
      <c r="Y205" s="229"/>
      <c r="Z205" s="230"/>
    </row>
    <row r="206" spans="1:26" x14ac:dyDescent="0.25">
      <c r="A206" s="229"/>
      <c r="B206" s="234" t="s">
        <v>572</v>
      </c>
      <c r="C206" s="229">
        <v>0</v>
      </c>
      <c r="D206" s="230">
        <v>0</v>
      </c>
      <c r="E206" s="229"/>
      <c r="F206" s="230">
        <v>0</v>
      </c>
      <c r="G206" s="229"/>
      <c r="H206" s="224">
        <v>116189</v>
      </c>
      <c r="I206" s="231"/>
      <c r="J206" s="231"/>
      <c r="K206" s="230"/>
      <c r="L206" s="230"/>
      <c r="M206" s="229"/>
      <c r="N206" s="230"/>
      <c r="O206" s="229"/>
      <c r="P206" s="230"/>
      <c r="Q206" s="229"/>
      <c r="R206" s="230"/>
      <c r="S206" s="229"/>
      <c r="T206" s="230"/>
      <c r="U206" s="229"/>
      <c r="V206" s="230"/>
      <c r="W206" s="229"/>
      <c r="X206" s="230"/>
      <c r="Y206" s="229"/>
      <c r="Z206" s="230"/>
    </row>
    <row r="207" spans="1:26" x14ac:dyDescent="0.25">
      <c r="A207" s="229"/>
      <c r="B207" s="234" t="s">
        <v>573</v>
      </c>
      <c r="C207" s="229">
        <v>0</v>
      </c>
      <c r="D207" s="230">
        <v>0</v>
      </c>
      <c r="E207" s="229"/>
      <c r="F207" s="230">
        <v>0</v>
      </c>
      <c r="G207" s="229"/>
      <c r="H207" s="224">
        <v>116189</v>
      </c>
      <c r="I207" s="231"/>
      <c r="J207" s="231"/>
      <c r="K207" s="230"/>
      <c r="L207" s="230"/>
      <c r="M207" s="229"/>
      <c r="N207" s="230"/>
      <c r="O207" s="229"/>
      <c r="P207" s="230"/>
      <c r="Q207" s="229"/>
      <c r="R207" s="230"/>
      <c r="S207" s="229"/>
      <c r="T207" s="230"/>
      <c r="U207" s="229"/>
      <c r="V207" s="230"/>
      <c r="W207" s="229"/>
      <c r="X207" s="230"/>
      <c r="Y207" s="229"/>
      <c r="Z207" s="230"/>
    </row>
    <row r="208" spans="1:26" x14ac:dyDescent="0.25">
      <c r="A208" s="229"/>
      <c r="B208" s="234" t="s">
        <v>574</v>
      </c>
      <c r="C208" s="229">
        <v>0</v>
      </c>
      <c r="D208" s="230">
        <v>0</v>
      </c>
      <c r="E208" s="229"/>
      <c r="F208" s="230">
        <v>0</v>
      </c>
      <c r="G208" s="229"/>
      <c r="H208" s="224">
        <v>116189</v>
      </c>
      <c r="I208" s="231"/>
      <c r="J208" s="231"/>
      <c r="K208" s="230"/>
      <c r="L208" s="230"/>
      <c r="M208" s="229"/>
      <c r="N208" s="230"/>
      <c r="O208" s="229"/>
      <c r="P208" s="230"/>
      <c r="Q208" s="229"/>
      <c r="R208" s="230"/>
      <c r="S208" s="229"/>
      <c r="T208" s="230"/>
      <c r="U208" s="229"/>
      <c r="V208" s="230"/>
      <c r="W208" s="229"/>
      <c r="X208" s="230"/>
      <c r="Y208" s="229"/>
      <c r="Z208" s="230"/>
    </row>
    <row r="209" spans="1:26" x14ac:dyDescent="0.25">
      <c r="A209" s="229"/>
      <c r="B209" s="234" t="s">
        <v>575</v>
      </c>
      <c r="C209" s="229">
        <v>0</v>
      </c>
      <c r="D209" s="230">
        <v>0</v>
      </c>
      <c r="E209" s="229"/>
      <c r="F209" s="230">
        <v>0</v>
      </c>
      <c r="G209" s="229"/>
      <c r="H209" s="224">
        <v>116189</v>
      </c>
      <c r="I209" s="231"/>
      <c r="J209" s="231"/>
      <c r="K209" s="230"/>
      <c r="L209" s="230"/>
      <c r="M209" s="229"/>
      <c r="N209" s="230"/>
      <c r="O209" s="229"/>
      <c r="P209" s="230"/>
      <c r="Q209" s="229"/>
      <c r="R209" s="230"/>
      <c r="S209" s="229"/>
      <c r="T209" s="230"/>
      <c r="U209" s="229"/>
      <c r="V209" s="230"/>
      <c r="W209" s="229"/>
      <c r="X209" s="230"/>
      <c r="Y209" s="229"/>
      <c r="Z209" s="230"/>
    </row>
    <row r="210" spans="1:26" x14ac:dyDescent="0.25">
      <c r="A210" s="229"/>
      <c r="B210" s="234" t="s">
        <v>576</v>
      </c>
      <c r="C210" s="229">
        <v>0</v>
      </c>
      <c r="D210" s="230">
        <v>0</v>
      </c>
      <c r="E210" s="229"/>
      <c r="F210" s="230">
        <v>0</v>
      </c>
      <c r="G210" s="229"/>
      <c r="H210" s="224">
        <v>116189</v>
      </c>
      <c r="I210" s="231"/>
      <c r="J210" s="231"/>
      <c r="K210" s="230"/>
      <c r="L210" s="230"/>
      <c r="M210" s="229"/>
      <c r="N210" s="230"/>
      <c r="O210" s="229"/>
      <c r="P210" s="230"/>
      <c r="Q210" s="229"/>
      <c r="R210" s="230"/>
      <c r="S210" s="229"/>
      <c r="T210" s="230"/>
      <c r="U210" s="229"/>
      <c r="V210" s="230"/>
      <c r="W210" s="229"/>
      <c r="X210" s="230"/>
      <c r="Y210" s="229"/>
      <c r="Z210" s="230"/>
    </row>
    <row r="211" spans="1:26" x14ac:dyDescent="0.25">
      <c r="A211" s="229"/>
      <c r="B211" s="234" t="s">
        <v>577</v>
      </c>
      <c r="C211" s="229">
        <v>0</v>
      </c>
      <c r="D211" s="230">
        <v>0</v>
      </c>
      <c r="E211" s="229"/>
      <c r="F211" s="230">
        <v>0</v>
      </c>
      <c r="G211" s="229"/>
      <c r="H211" s="224">
        <v>116189</v>
      </c>
      <c r="I211" s="231"/>
      <c r="J211" s="231"/>
      <c r="K211" s="230"/>
      <c r="L211" s="230"/>
      <c r="M211" s="229"/>
      <c r="N211" s="230"/>
      <c r="O211" s="229"/>
      <c r="P211" s="230"/>
      <c r="Q211" s="229"/>
      <c r="R211" s="230"/>
      <c r="S211" s="229"/>
      <c r="T211" s="230"/>
      <c r="U211" s="229"/>
      <c r="V211" s="230"/>
      <c r="W211" s="229"/>
      <c r="X211" s="230"/>
      <c r="Y211" s="229"/>
      <c r="Z211" s="230"/>
    </row>
    <row r="212" spans="1:26" x14ac:dyDescent="0.25">
      <c r="A212" s="229"/>
      <c r="B212" s="234" t="s">
        <v>578</v>
      </c>
      <c r="C212" s="229">
        <v>0</v>
      </c>
      <c r="D212" s="230">
        <v>0</v>
      </c>
      <c r="E212" s="229"/>
      <c r="F212" s="230">
        <v>0</v>
      </c>
      <c r="G212" s="229"/>
      <c r="H212" s="224">
        <v>116189</v>
      </c>
      <c r="I212" s="231"/>
      <c r="J212" s="231"/>
      <c r="K212" s="230"/>
      <c r="L212" s="230"/>
      <c r="M212" s="229"/>
      <c r="N212" s="230"/>
      <c r="O212" s="229"/>
      <c r="P212" s="230"/>
      <c r="Q212" s="229"/>
      <c r="R212" s="230"/>
      <c r="S212" s="229"/>
      <c r="T212" s="230"/>
      <c r="U212" s="229"/>
      <c r="V212" s="230"/>
      <c r="W212" s="229"/>
      <c r="X212" s="230"/>
      <c r="Y212" s="229"/>
      <c r="Z212" s="230"/>
    </row>
    <row r="213" spans="1:26" x14ac:dyDescent="0.25">
      <c r="A213" s="229"/>
      <c r="B213" s="234" t="s">
        <v>579</v>
      </c>
      <c r="C213" s="229">
        <v>0</v>
      </c>
      <c r="D213" s="230">
        <v>0</v>
      </c>
      <c r="E213" s="229"/>
      <c r="F213" s="230">
        <v>0</v>
      </c>
      <c r="G213" s="229"/>
      <c r="H213" s="224">
        <v>116189</v>
      </c>
      <c r="I213" s="231"/>
      <c r="J213" s="231"/>
      <c r="K213" s="230"/>
      <c r="L213" s="230"/>
      <c r="M213" s="229"/>
      <c r="N213" s="230"/>
      <c r="O213" s="229"/>
      <c r="P213" s="230"/>
      <c r="Q213" s="229"/>
      <c r="R213" s="230"/>
      <c r="S213" s="229"/>
      <c r="T213" s="230"/>
      <c r="U213" s="229"/>
      <c r="V213" s="230"/>
      <c r="W213" s="229"/>
      <c r="X213" s="230"/>
      <c r="Y213" s="229"/>
      <c r="Z213" s="230"/>
    </row>
    <row r="214" spans="1:26" x14ac:dyDescent="0.25">
      <c r="A214" s="229"/>
      <c r="B214" s="234" t="s">
        <v>613</v>
      </c>
      <c r="C214" s="229">
        <v>0</v>
      </c>
      <c r="D214" s="230">
        <v>0</v>
      </c>
      <c r="E214" s="229"/>
      <c r="F214" s="230">
        <v>0</v>
      </c>
      <c r="G214" s="229"/>
      <c r="H214" s="224">
        <v>116189</v>
      </c>
      <c r="I214" s="228"/>
      <c r="J214" s="228"/>
      <c r="K214" s="229"/>
      <c r="L214" s="230"/>
      <c r="M214" s="229"/>
      <c r="N214" s="230"/>
      <c r="O214" s="229"/>
      <c r="P214" s="230"/>
      <c r="Q214" s="229"/>
      <c r="R214" s="230"/>
      <c r="S214" s="229"/>
      <c r="T214" s="230"/>
      <c r="U214" s="229"/>
      <c r="V214" s="230"/>
      <c r="W214" s="229"/>
      <c r="X214" s="230"/>
      <c r="Y214" s="229"/>
      <c r="Z214" s="230"/>
    </row>
    <row r="215" spans="1:26" x14ac:dyDescent="0.25">
      <c r="A215" s="229"/>
      <c r="B215" s="234" t="s">
        <v>614</v>
      </c>
      <c r="C215" s="229">
        <v>0</v>
      </c>
      <c r="D215" s="230">
        <v>0</v>
      </c>
      <c r="E215" s="229"/>
      <c r="F215" s="230">
        <v>0</v>
      </c>
      <c r="G215" s="229"/>
      <c r="H215" s="224">
        <v>116189</v>
      </c>
      <c r="I215" s="228"/>
      <c r="J215" s="228"/>
      <c r="K215" s="229"/>
      <c r="L215" s="230"/>
      <c r="M215" s="229"/>
      <c r="N215" s="230"/>
      <c r="O215" s="229"/>
      <c r="P215" s="230"/>
      <c r="Q215" s="229"/>
      <c r="R215" s="230"/>
      <c r="S215" s="229"/>
      <c r="T215" s="230"/>
      <c r="U215" s="229"/>
      <c r="V215" s="230"/>
      <c r="W215" s="229"/>
      <c r="X215" s="230"/>
      <c r="Y215" s="229"/>
      <c r="Z215" s="230"/>
    </row>
    <row r="216" spans="1:26" ht="76.5" x14ac:dyDescent="0.25">
      <c r="A216" s="229"/>
      <c r="B216" s="234" t="s">
        <v>615</v>
      </c>
      <c r="C216" s="229">
        <v>0</v>
      </c>
      <c r="D216" s="230">
        <v>0</v>
      </c>
      <c r="E216" s="229"/>
      <c r="F216" s="230">
        <v>0</v>
      </c>
      <c r="G216" s="229"/>
      <c r="H216" s="224">
        <v>116189</v>
      </c>
      <c r="I216" s="228">
        <v>0</v>
      </c>
      <c r="J216" s="228">
        <v>0</v>
      </c>
      <c r="K216" s="229" t="s">
        <v>622</v>
      </c>
      <c r="L216" s="237" t="s">
        <v>607</v>
      </c>
      <c r="M216" s="229"/>
      <c r="N216" s="230"/>
      <c r="O216" s="229"/>
      <c r="P216" s="230"/>
      <c r="Q216" s="229"/>
      <c r="R216" s="230"/>
      <c r="S216" s="229"/>
      <c r="T216" s="230"/>
      <c r="U216" s="229"/>
      <c r="V216" s="230"/>
      <c r="W216" s="229"/>
      <c r="X216" s="230"/>
      <c r="Y216" s="229"/>
      <c r="Z216" s="230"/>
    </row>
    <row r="217" spans="1:26" x14ac:dyDescent="0.25">
      <c r="A217" s="229"/>
      <c r="B217" s="234" t="s">
        <v>616</v>
      </c>
      <c r="C217" s="229">
        <v>0</v>
      </c>
      <c r="D217" s="230">
        <v>0</v>
      </c>
      <c r="E217" s="229"/>
      <c r="F217" s="230">
        <v>0</v>
      </c>
      <c r="G217" s="229"/>
      <c r="H217" s="224">
        <v>116189</v>
      </c>
      <c r="I217" s="228"/>
      <c r="J217" s="228"/>
      <c r="K217" s="229"/>
      <c r="L217" s="230"/>
      <c r="M217" s="229"/>
      <c r="N217" s="230"/>
      <c r="O217" s="229"/>
      <c r="P217" s="230"/>
      <c r="Q217" s="229"/>
      <c r="R217" s="230"/>
      <c r="S217" s="229"/>
      <c r="T217" s="230"/>
      <c r="U217" s="229"/>
      <c r="V217" s="230"/>
      <c r="W217" s="229"/>
      <c r="X217" s="230"/>
      <c r="Y217" s="229"/>
      <c r="Z217" s="230"/>
    </row>
    <row r="218" spans="1:26" ht="30" x14ac:dyDescent="0.25">
      <c r="A218" s="229"/>
      <c r="B218" s="234" t="s">
        <v>617</v>
      </c>
      <c r="C218" s="229"/>
      <c r="D218" s="230"/>
      <c r="E218" s="229"/>
      <c r="F218" s="230">
        <v>0</v>
      </c>
      <c r="G218" s="229"/>
      <c r="H218" s="224">
        <v>116189</v>
      </c>
      <c r="I218" s="228"/>
      <c r="J218" s="228"/>
      <c r="K218" s="229"/>
      <c r="L218" s="230"/>
      <c r="M218" s="229"/>
      <c r="N218" s="230"/>
      <c r="O218" s="229"/>
      <c r="P218" s="230"/>
      <c r="Q218" s="229"/>
      <c r="R218" s="230"/>
      <c r="S218" s="229"/>
      <c r="T218" s="230"/>
      <c r="U218" s="229"/>
      <c r="V218" s="230"/>
      <c r="W218" s="229"/>
      <c r="X218" s="230"/>
      <c r="Y218" s="229"/>
      <c r="Z218" s="230"/>
    </row>
    <row r="219" spans="1:26" ht="30" x14ac:dyDescent="0.25">
      <c r="A219" s="229"/>
      <c r="B219" s="234" t="s">
        <v>618</v>
      </c>
      <c r="C219" s="229">
        <v>0</v>
      </c>
      <c r="D219" s="230">
        <v>0</v>
      </c>
      <c r="E219" s="229"/>
      <c r="F219" s="230">
        <v>0</v>
      </c>
      <c r="G219" s="229"/>
      <c r="H219" s="224">
        <v>116189</v>
      </c>
      <c r="I219" s="228"/>
      <c r="J219" s="228"/>
      <c r="K219" s="229"/>
      <c r="L219" s="230"/>
      <c r="M219" s="229"/>
      <c r="N219" s="230"/>
      <c r="O219" s="229"/>
      <c r="P219" s="230"/>
      <c r="Q219" s="229"/>
      <c r="R219" s="230"/>
      <c r="S219" s="229"/>
      <c r="T219" s="230"/>
      <c r="U219" s="229"/>
      <c r="V219" s="230"/>
      <c r="W219" s="229"/>
      <c r="X219" s="230"/>
      <c r="Y219" s="229"/>
      <c r="Z219" s="230"/>
    </row>
    <row r="220" spans="1:26" x14ac:dyDescent="0.25">
      <c r="A220" s="229"/>
      <c r="B220" s="234" t="s">
        <v>619</v>
      </c>
      <c r="C220" s="227">
        <v>0</v>
      </c>
      <c r="D220" s="230">
        <v>0</v>
      </c>
      <c r="E220" s="229"/>
      <c r="F220" s="230">
        <v>0</v>
      </c>
      <c r="G220" s="227"/>
      <c r="H220" s="224">
        <v>116189</v>
      </c>
      <c r="I220" s="228"/>
      <c r="J220" s="228"/>
      <c r="K220" s="229"/>
      <c r="L220" s="230"/>
      <c r="M220" s="229"/>
      <c r="N220" s="230"/>
      <c r="O220" s="231"/>
      <c r="P220" s="232"/>
      <c r="Q220" s="231"/>
      <c r="R220" s="230"/>
      <c r="S220" s="231"/>
      <c r="T220" s="232"/>
      <c r="U220" s="231"/>
      <c r="V220" s="232"/>
      <c r="W220" s="233"/>
      <c r="X220" s="233"/>
      <c r="Y220" s="231"/>
      <c r="Z220" s="230"/>
    </row>
    <row r="221" spans="1:26" x14ac:dyDescent="0.25">
      <c r="A221" s="227"/>
      <c r="B221" s="234" t="s">
        <v>620</v>
      </c>
      <c r="C221" s="227">
        <v>0</v>
      </c>
      <c r="D221" s="242">
        <v>0</v>
      </c>
      <c r="E221" s="227"/>
      <c r="F221" s="242">
        <v>0</v>
      </c>
      <c r="G221" s="227"/>
      <c r="H221" s="224">
        <v>116189</v>
      </c>
      <c r="I221" s="228"/>
      <c r="J221" s="228"/>
      <c r="K221" s="227"/>
      <c r="L221" s="242"/>
      <c r="M221" s="227"/>
      <c r="N221" s="242"/>
      <c r="O221" s="228"/>
      <c r="P221" s="243"/>
      <c r="Q221" s="228"/>
      <c r="R221" s="242"/>
      <c r="S221" s="228"/>
      <c r="T221" s="243"/>
      <c r="U221" s="228"/>
      <c r="V221" s="243"/>
      <c r="W221" s="244"/>
      <c r="X221" s="244"/>
      <c r="Y221" s="228"/>
      <c r="Z221" s="242"/>
    </row>
    <row r="222" spans="1:26" x14ac:dyDescent="0.25">
      <c r="A222" s="245"/>
      <c r="B222" s="245"/>
      <c r="C222" s="245"/>
      <c r="D222" s="245"/>
      <c r="E222" s="245"/>
      <c r="F222" s="245"/>
      <c r="G222" s="245"/>
      <c r="H222" s="245"/>
      <c r="I222" s="245"/>
      <c r="J222" s="245"/>
      <c r="K222" s="245"/>
      <c r="L222" s="245"/>
      <c r="M222" s="245"/>
      <c r="N222" s="245"/>
      <c r="O222" s="245"/>
      <c r="P222" s="245"/>
      <c r="Q222" s="245"/>
      <c r="R222" s="245"/>
      <c r="S222" s="245"/>
      <c r="T222" s="245"/>
      <c r="U222" s="245"/>
      <c r="V222" s="245"/>
      <c r="W222" s="245"/>
      <c r="X222" s="245"/>
      <c r="Y222" s="245"/>
      <c r="Z222" s="245"/>
    </row>
    <row r="223" spans="1:26" ht="30" x14ac:dyDescent="0.25">
      <c r="A223" s="226" t="s">
        <v>624</v>
      </c>
      <c r="B223" s="227"/>
      <c r="C223" s="246">
        <f>SUM(C224:C318)</f>
        <v>1.75</v>
      </c>
      <c r="D223" s="246">
        <f>SUM(D224:D318)</f>
        <v>252</v>
      </c>
      <c r="E223" s="227"/>
      <c r="F223" s="246">
        <f>SUM(F224:F318)</f>
        <v>281.10000000000002</v>
      </c>
      <c r="G223" s="227"/>
      <c r="H223" s="224">
        <v>114940</v>
      </c>
      <c r="I223" s="228">
        <f>F223/H223</f>
        <v>2.4456238037236823E-3</v>
      </c>
      <c r="J223" s="228">
        <f t="shared" ref="J223" si="0">D223/H223</f>
        <v>2.1924482338611449E-3</v>
      </c>
      <c r="K223" s="229"/>
      <c r="L223" s="230"/>
      <c r="M223" s="229"/>
      <c r="N223" s="230"/>
      <c r="O223" s="229"/>
      <c r="P223" s="230"/>
      <c r="Q223" s="229"/>
      <c r="R223" s="230"/>
      <c r="S223" s="229"/>
      <c r="T223" s="230"/>
      <c r="U223" s="229"/>
      <c r="V223" s="230"/>
      <c r="W223" s="229"/>
      <c r="X223" s="230"/>
      <c r="Y223" s="229"/>
      <c r="Z223" s="230"/>
    </row>
    <row r="224" spans="1:26" x14ac:dyDescent="0.25">
      <c r="A224" s="229">
        <v>2017</v>
      </c>
      <c r="B224" s="234" t="s">
        <v>479</v>
      </c>
      <c r="C224" s="229">
        <v>0</v>
      </c>
      <c r="D224" s="230">
        <v>0</v>
      </c>
      <c r="E224" s="229"/>
      <c r="F224" s="230">
        <v>0</v>
      </c>
      <c r="G224" s="229"/>
      <c r="H224" s="224">
        <v>114940</v>
      </c>
      <c r="I224" s="231"/>
      <c r="J224" s="232"/>
      <c r="K224" s="230"/>
      <c r="L224" s="230"/>
      <c r="M224" s="229"/>
      <c r="N224" s="230"/>
      <c r="O224" s="229"/>
      <c r="P224" s="230"/>
      <c r="Q224" s="229"/>
      <c r="R224" s="230"/>
      <c r="S224" s="229"/>
      <c r="T224" s="230"/>
      <c r="U224" s="229"/>
      <c r="V224" s="230"/>
      <c r="W224" s="229"/>
      <c r="X224" s="230"/>
      <c r="Y224" s="229"/>
      <c r="Z224" s="230"/>
    </row>
    <row r="225" spans="1:26" x14ac:dyDescent="0.25">
      <c r="A225" s="229"/>
      <c r="B225" s="234" t="s">
        <v>486</v>
      </c>
      <c r="C225" s="229"/>
      <c r="D225" s="230"/>
      <c r="E225" s="229"/>
      <c r="F225" s="230">
        <v>0</v>
      </c>
      <c r="G225" s="229"/>
      <c r="H225" s="224">
        <v>114940</v>
      </c>
      <c r="I225" s="231"/>
      <c r="J225" s="232"/>
      <c r="K225" s="230"/>
      <c r="L225" s="230"/>
      <c r="M225" s="229"/>
      <c r="N225" s="230"/>
      <c r="O225" s="229"/>
      <c r="P225" s="230"/>
      <c r="Q225" s="229"/>
      <c r="R225" s="230"/>
      <c r="S225" s="229"/>
      <c r="T225" s="230"/>
      <c r="U225" s="229"/>
      <c r="V225" s="230"/>
      <c r="W225" s="229"/>
      <c r="X225" s="230"/>
      <c r="Y225" s="229"/>
      <c r="Z225" s="230"/>
    </row>
    <row r="226" spans="1:26" x14ac:dyDescent="0.25">
      <c r="A226" s="229"/>
      <c r="B226" s="234" t="s">
        <v>488</v>
      </c>
      <c r="C226" s="229">
        <v>0</v>
      </c>
      <c r="D226" s="230">
        <v>0</v>
      </c>
      <c r="E226" s="229"/>
      <c r="F226" s="230">
        <v>0</v>
      </c>
      <c r="G226" s="229"/>
      <c r="H226" s="224">
        <v>114940</v>
      </c>
      <c r="I226" s="231"/>
      <c r="J226" s="232"/>
      <c r="K226" s="230"/>
      <c r="L226" s="230"/>
      <c r="M226" s="229"/>
      <c r="N226" s="230"/>
      <c r="O226" s="229"/>
      <c r="P226" s="230"/>
      <c r="Q226" s="229"/>
      <c r="R226" s="230"/>
      <c r="S226" s="229"/>
      <c r="T226" s="230"/>
      <c r="U226" s="229"/>
      <c r="V226" s="230"/>
      <c r="W226" s="229"/>
      <c r="X226" s="230"/>
      <c r="Y226" s="229"/>
      <c r="Z226" s="230"/>
    </row>
    <row r="227" spans="1:26" x14ac:dyDescent="0.25">
      <c r="A227" s="229"/>
      <c r="B227" s="236" t="s">
        <v>490</v>
      </c>
      <c r="C227" s="229">
        <v>0</v>
      </c>
      <c r="D227" s="230">
        <v>0</v>
      </c>
      <c r="E227" s="229"/>
      <c r="F227" s="230">
        <v>0</v>
      </c>
      <c r="G227" s="229"/>
      <c r="H227" s="224">
        <v>114940</v>
      </c>
      <c r="I227" s="231"/>
      <c r="J227" s="232"/>
      <c r="K227" s="230"/>
      <c r="L227" s="230"/>
      <c r="M227" s="229"/>
      <c r="N227" s="230"/>
      <c r="O227" s="229"/>
      <c r="P227" s="230"/>
      <c r="Q227" s="229"/>
      <c r="R227" s="230"/>
      <c r="S227" s="229"/>
      <c r="T227" s="230"/>
      <c r="U227" s="229"/>
      <c r="V227" s="230"/>
      <c r="W227" s="229"/>
      <c r="X227" s="230"/>
      <c r="Y227" s="229"/>
      <c r="Z227" s="230"/>
    </row>
    <row r="228" spans="1:26" ht="76.5" x14ac:dyDescent="0.25">
      <c r="A228" s="229"/>
      <c r="B228" s="236" t="s">
        <v>492</v>
      </c>
      <c r="C228" s="229">
        <v>1.38</v>
      </c>
      <c r="D228" s="230">
        <v>186</v>
      </c>
      <c r="E228" s="229"/>
      <c r="F228" s="230">
        <v>256.68</v>
      </c>
      <c r="G228" s="229"/>
      <c r="H228" s="224">
        <v>114940</v>
      </c>
      <c r="I228" s="231">
        <v>1.2582352941176471</v>
      </c>
      <c r="J228" s="232">
        <v>0.91176470588235292</v>
      </c>
      <c r="K228" s="230" t="s">
        <v>625</v>
      </c>
      <c r="L228" s="237" t="s">
        <v>607</v>
      </c>
      <c r="M228" s="229"/>
      <c r="N228" s="230"/>
      <c r="O228" s="229">
        <v>243.8</v>
      </c>
      <c r="P228" s="230">
        <v>1.31</v>
      </c>
      <c r="Q228" s="229"/>
      <c r="R228" s="230">
        <v>208</v>
      </c>
      <c r="S228" s="229">
        <v>1.1721153846153847</v>
      </c>
      <c r="T228" s="230">
        <v>0.84615384615384615</v>
      </c>
      <c r="U228" s="229"/>
      <c r="V228" s="230"/>
      <c r="W228" s="229">
        <v>-8.6119909502262448E-2</v>
      </c>
      <c r="X228" s="230">
        <v>-6.5610859728506776E-2</v>
      </c>
      <c r="Y228" s="229"/>
      <c r="Z228" s="230"/>
    </row>
    <row r="229" spans="1:26" x14ac:dyDescent="0.25">
      <c r="A229" s="229"/>
      <c r="B229" s="236" t="s">
        <v>493</v>
      </c>
      <c r="C229" s="229">
        <v>0</v>
      </c>
      <c r="D229" s="230">
        <v>0</v>
      </c>
      <c r="E229" s="229"/>
      <c r="F229" s="230">
        <v>0</v>
      </c>
      <c r="G229" s="229"/>
      <c r="H229" s="224">
        <v>114940</v>
      </c>
      <c r="I229" s="231"/>
      <c r="J229" s="232"/>
      <c r="K229" s="230"/>
      <c r="L229" s="230"/>
      <c r="M229" s="229"/>
      <c r="N229" s="230"/>
      <c r="O229" s="229"/>
      <c r="P229" s="230"/>
      <c r="Q229" s="229"/>
      <c r="R229" s="230"/>
      <c r="S229" s="229"/>
      <c r="T229" s="230"/>
      <c r="U229" s="229"/>
      <c r="V229" s="230"/>
      <c r="W229" s="229"/>
      <c r="X229" s="230"/>
      <c r="Y229" s="229"/>
      <c r="Z229" s="230"/>
    </row>
    <row r="230" spans="1:26" x14ac:dyDescent="0.25">
      <c r="A230" s="229"/>
      <c r="B230" s="236" t="s">
        <v>494</v>
      </c>
      <c r="C230" s="229">
        <v>0</v>
      </c>
      <c r="D230" s="230">
        <v>0</v>
      </c>
      <c r="E230" s="229"/>
      <c r="F230" s="230">
        <v>0</v>
      </c>
      <c r="G230" s="229"/>
      <c r="H230" s="224">
        <v>114940</v>
      </c>
      <c r="I230" s="231"/>
      <c r="J230" s="232"/>
      <c r="K230" s="230"/>
      <c r="L230" s="230"/>
      <c r="M230" s="229"/>
      <c r="N230" s="230"/>
      <c r="O230" s="229"/>
      <c r="P230" s="230"/>
      <c r="Q230" s="229"/>
      <c r="R230" s="230"/>
      <c r="S230" s="229"/>
      <c r="T230" s="230"/>
      <c r="U230" s="229"/>
      <c r="V230" s="230"/>
      <c r="W230" s="229"/>
      <c r="X230" s="230"/>
      <c r="Y230" s="229"/>
      <c r="Z230" s="230"/>
    </row>
    <row r="231" spans="1:26" x14ac:dyDescent="0.25">
      <c r="A231" s="229"/>
      <c r="B231" s="236" t="s">
        <v>498</v>
      </c>
      <c r="C231" s="229">
        <v>0</v>
      </c>
      <c r="D231" s="230">
        <v>0</v>
      </c>
      <c r="E231" s="229"/>
      <c r="F231" s="230">
        <v>0</v>
      </c>
      <c r="G231" s="229"/>
      <c r="H231" s="224">
        <v>114940</v>
      </c>
      <c r="I231" s="231"/>
      <c r="J231" s="232"/>
      <c r="K231" s="230"/>
      <c r="L231" s="230"/>
      <c r="M231" s="229"/>
      <c r="N231" s="230"/>
      <c r="O231" s="229"/>
      <c r="P231" s="230"/>
      <c r="Q231" s="229"/>
      <c r="R231" s="230"/>
      <c r="S231" s="229"/>
      <c r="T231" s="230"/>
      <c r="U231" s="229"/>
      <c r="V231" s="230"/>
      <c r="W231" s="229"/>
      <c r="X231" s="230"/>
      <c r="Y231" s="229"/>
      <c r="Z231" s="230"/>
    </row>
    <row r="232" spans="1:26" x14ac:dyDescent="0.25">
      <c r="A232" s="229"/>
      <c r="B232" s="236" t="s">
        <v>499</v>
      </c>
      <c r="C232" s="229">
        <v>0</v>
      </c>
      <c r="D232" s="230">
        <v>0</v>
      </c>
      <c r="E232" s="229"/>
      <c r="F232" s="230">
        <v>0</v>
      </c>
      <c r="G232" s="229"/>
      <c r="H232" s="224">
        <v>114940</v>
      </c>
      <c r="I232" s="231"/>
      <c r="J232" s="232"/>
      <c r="K232" s="230"/>
      <c r="L232" s="230"/>
      <c r="M232" s="229"/>
      <c r="N232" s="230"/>
      <c r="O232" s="229"/>
      <c r="P232" s="230"/>
      <c r="Q232" s="229"/>
      <c r="R232" s="230"/>
      <c r="S232" s="229"/>
      <c r="T232" s="230"/>
      <c r="U232" s="229"/>
      <c r="V232" s="230"/>
      <c r="W232" s="229"/>
      <c r="X232" s="230"/>
      <c r="Y232" s="229"/>
      <c r="Z232" s="230"/>
    </row>
    <row r="233" spans="1:26" x14ac:dyDescent="0.25">
      <c r="A233" s="229"/>
      <c r="B233" s="236" t="s">
        <v>500</v>
      </c>
      <c r="C233" s="229">
        <v>0</v>
      </c>
      <c r="D233" s="230">
        <v>0</v>
      </c>
      <c r="E233" s="229"/>
      <c r="F233" s="230">
        <v>0</v>
      </c>
      <c r="G233" s="229"/>
      <c r="H233" s="224">
        <v>114940</v>
      </c>
      <c r="I233" s="231"/>
      <c r="J233" s="232"/>
      <c r="K233" s="230"/>
      <c r="L233" s="230"/>
      <c r="M233" s="229"/>
      <c r="N233" s="230"/>
      <c r="O233" s="229"/>
      <c r="P233" s="230"/>
      <c r="Q233" s="229"/>
      <c r="R233" s="230"/>
      <c r="S233" s="229"/>
      <c r="T233" s="230"/>
      <c r="U233" s="229"/>
      <c r="V233" s="230"/>
      <c r="W233" s="229"/>
      <c r="X233" s="230"/>
      <c r="Y233" s="229"/>
      <c r="Z233" s="230"/>
    </row>
    <row r="234" spans="1:26" x14ac:dyDescent="0.25">
      <c r="A234" s="229"/>
      <c r="B234" s="236" t="s">
        <v>501</v>
      </c>
      <c r="C234" s="229">
        <v>0</v>
      </c>
      <c r="D234" s="230">
        <v>0</v>
      </c>
      <c r="E234" s="229"/>
      <c r="F234" s="230">
        <v>0</v>
      </c>
      <c r="G234" s="229"/>
      <c r="H234" s="224">
        <v>114940</v>
      </c>
      <c r="I234" s="231"/>
      <c r="J234" s="232"/>
      <c r="K234" s="230"/>
      <c r="L234" s="230"/>
      <c r="M234" s="229"/>
      <c r="N234" s="230"/>
      <c r="O234" s="229"/>
      <c r="P234" s="230"/>
      <c r="Q234" s="229"/>
      <c r="R234" s="230"/>
      <c r="S234" s="229"/>
      <c r="T234" s="230"/>
      <c r="U234" s="229"/>
      <c r="V234" s="230"/>
      <c r="W234" s="229"/>
      <c r="X234" s="230"/>
      <c r="Y234" s="229"/>
      <c r="Z234" s="230"/>
    </row>
    <row r="235" spans="1:26" x14ac:dyDescent="0.25">
      <c r="A235" s="229"/>
      <c r="B235" s="236" t="s">
        <v>502</v>
      </c>
      <c r="C235" s="229">
        <v>0</v>
      </c>
      <c r="D235" s="230">
        <v>0</v>
      </c>
      <c r="E235" s="229"/>
      <c r="F235" s="230">
        <v>0</v>
      </c>
      <c r="G235" s="229"/>
      <c r="H235" s="224">
        <v>114940</v>
      </c>
      <c r="I235" s="231"/>
      <c r="J235" s="232"/>
      <c r="K235" s="230"/>
      <c r="L235" s="230"/>
      <c r="M235" s="229"/>
      <c r="N235" s="230"/>
      <c r="O235" s="229"/>
      <c r="P235" s="230"/>
      <c r="Q235" s="229"/>
      <c r="R235" s="230"/>
      <c r="S235" s="229"/>
      <c r="T235" s="230"/>
      <c r="U235" s="229"/>
      <c r="V235" s="230"/>
      <c r="W235" s="229"/>
      <c r="X235" s="230"/>
      <c r="Y235" s="229"/>
      <c r="Z235" s="230"/>
    </row>
    <row r="236" spans="1:26" x14ac:dyDescent="0.25">
      <c r="A236" s="229"/>
      <c r="B236" s="236" t="s">
        <v>503</v>
      </c>
      <c r="C236" s="229">
        <v>0</v>
      </c>
      <c r="D236" s="230">
        <v>0</v>
      </c>
      <c r="E236" s="229"/>
      <c r="F236" s="230">
        <v>0</v>
      </c>
      <c r="G236" s="229"/>
      <c r="H236" s="224">
        <v>114940</v>
      </c>
      <c r="I236" s="231"/>
      <c r="J236" s="232"/>
      <c r="K236" s="230"/>
      <c r="L236" s="230"/>
      <c r="M236" s="229"/>
      <c r="N236" s="230"/>
      <c r="O236" s="229"/>
      <c r="P236" s="230"/>
      <c r="Q236" s="229"/>
      <c r="R236" s="230"/>
      <c r="S236" s="229"/>
      <c r="T236" s="230"/>
      <c r="U236" s="229"/>
      <c r="V236" s="230"/>
      <c r="W236" s="229"/>
      <c r="X236" s="230"/>
      <c r="Y236" s="229"/>
      <c r="Z236" s="230"/>
    </row>
    <row r="237" spans="1:26" x14ac:dyDescent="0.25">
      <c r="A237" s="229"/>
      <c r="B237" s="236" t="s">
        <v>504</v>
      </c>
      <c r="C237" s="229">
        <v>0</v>
      </c>
      <c r="D237" s="230">
        <v>0</v>
      </c>
      <c r="E237" s="229"/>
      <c r="F237" s="230">
        <v>0</v>
      </c>
      <c r="G237" s="229"/>
      <c r="H237" s="224">
        <v>114940</v>
      </c>
      <c r="I237" s="231"/>
      <c r="J237" s="232"/>
      <c r="K237" s="230"/>
      <c r="L237" s="230"/>
      <c r="M237" s="229"/>
      <c r="N237" s="230"/>
      <c r="O237" s="229"/>
      <c r="P237" s="230"/>
      <c r="Q237" s="229"/>
      <c r="R237" s="230"/>
      <c r="S237" s="229"/>
      <c r="T237" s="230"/>
      <c r="U237" s="229"/>
      <c r="V237" s="230"/>
      <c r="W237" s="229"/>
      <c r="X237" s="230"/>
      <c r="Y237" s="229"/>
      <c r="Z237" s="230"/>
    </row>
    <row r="238" spans="1:26" x14ac:dyDescent="0.25">
      <c r="A238" s="229"/>
      <c r="B238" s="236" t="s">
        <v>505</v>
      </c>
      <c r="C238" s="229">
        <v>0</v>
      </c>
      <c r="D238" s="230">
        <v>0</v>
      </c>
      <c r="E238" s="229"/>
      <c r="F238" s="230">
        <v>0</v>
      </c>
      <c r="G238" s="229"/>
      <c r="H238" s="224">
        <v>114940</v>
      </c>
      <c r="I238" s="231"/>
      <c r="J238" s="232"/>
      <c r="K238" s="230"/>
      <c r="L238" s="230"/>
      <c r="M238" s="229"/>
      <c r="N238" s="230"/>
      <c r="O238" s="229"/>
      <c r="P238" s="230"/>
      <c r="Q238" s="229"/>
      <c r="R238" s="230"/>
      <c r="S238" s="229"/>
      <c r="T238" s="230"/>
      <c r="U238" s="229"/>
      <c r="V238" s="230"/>
      <c r="W238" s="229"/>
      <c r="X238" s="230"/>
      <c r="Y238" s="229"/>
      <c r="Z238" s="230"/>
    </row>
    <row r="239" spans="1:26" x14ac:dyDescent="0.25">
      <c r="A239" s="229"/>
      <c r="B239" s="236" t="s">
        <v>507</v>
      </c>
      <c r="C239" s="229">
        <v>0</v>
      </c>
      <c r="D239" s="230">
        <v>0</v>
      </c>
      <c r="E239" s="229"/>
      <c r="F239" s="230">
        <v>0</v>
      </c>
      <c r="G239" s="229"/>
      <c r="H239" s="224">
        <v>114940</v>
      </c>
      <c r="I239" s="231"/>
      <c r="J239" s="232"/>
      <c r="K239" s="230"/>
      <c r="L239" s="230"/>
      <c r="M239" s="229"/>
      <c r="N239" s="230"/>
      <c r="O239" s="229"/>
      <c r="P239" s="230"/>
      <c r="Q239" s="229"/>
      <c r="R239" s="230"/>
      <c r="S239" s="229"/>
      <c r="T239" s="230"/>
      <c r="U239" s="229"/>
      <c r="V239" s="230"/>
      <c r="W239" s="229"/>
      <c r="X239" s="230"/>
      <c r="Y239" s="229"/>
      <c r="Z239" s="230"/>
    </row>
    <row r="240" spans="1:26" x14ac:dyDescent="0.25">
      <c r="A240" s="229"/>
      <c r="B240" s="236" t="s">
        <v>508</v>
      </c>
      <c r="C240" s="229">
        <v>0</v>
      </c>
      <c r="D240" s="230">
        <v>0</v>
      </c>
      <c r="E240" s="229"/>
      <c r="F240" s="230">
        <v>0</v>
      </c>
      <c r="G240" s="229"/>
      <c r="H240" s="224">
        <v>114940</v>
      </c>
      <c r="I240" s="231"/>
      <c r="J240" s="232"/>
      <c r="K240" s="230"/>
      <c r="L240" s="230"/>
      <c r="M240" s="229"/>
      <c r="N240" s="230"/>
      <c r="O240" s="229"/>
      <c r="P240" s="230"/>
      <c r="Q240" s="229"/>
      <c r="R240" s="230"/>
      <c r="S240" s="229"/>
      <c r="T240" s="230"/>
      <c r="U240" s="229"/>
      <c r="V240" s="230"/>
      <c r="W240" s="229"/>
      <c r="X240" s="230"/>
      <c r="Y240" s="229"/>
      <c r="Z240" s="230"/>
    </row>
    <row r="241" spans="1:26" x14ac:dyDescent="0.25">
      <c r="A241" s="229"/>
      <c r="B241" s="236" t="s">
        <v>510</v>
      </c>
      <c r="C241" s="229">
        <v>0</v>
      </c>
      <c r="D241" s="230">
        <v>0</v>
      </c>
      <c r="E241" s="229"/>
      <c r="F241" s="230">
        <v>0</v>
      </c>
      <c r="G241" s="229"/>
      <c r="H241" s="224">
        <v>114940</v>
      </c>
      <c r="I241" s="231"/>
      <c r="J241" s="232"/>
      <c r="K241" s="230"/>
      <c r="L241" s="230"/>
      <c r="M241" s="229"/>
      <c r="N241" s="230"/>
      <c r="O241" s="229"/>
      <c r="P241" s="230"/>
      <c r="Q241" s="229"/>
      <c r="R241" s="230"/>
      <c r="S241" s="229"/>
      <c r="T241" s="230"/>
      <c r="U241" s="229"/>
      <c r="V241" s="230"/>
      <c r="W241" s="229"/>
      <c r="X241" s="230"/>
      <c r="Y241" s="229"/>
      <c r="Z241" s="230"/>
    </row>
    <row r="242" spans="1:26" x14ac:dyDescent="0.25">
      <c r="A242" s="229"/>
      <c r="B242" s="236" t="s">
        <v>511</v>
      </c>
      <c r="C242" s="229">
        <v>0</v>
      </c>
      <c r="D242" s="230">
        <v>0</v>
      </c>
      <c r="E242" s="229"/>
      <c r="F242" s="230">
        <v>0</v>
      </c>
      <c r="G242" s="229"/>
      <c r="H242" s="224">
        <v>114940</v>
      </c>
      <c r="I242" s="231"/>
      <c r="J242" s="232"/>
      <c r="K242" s="230"/>
      <c r="L242" s="230"/>
      <c r="M242" s="229"/>
      <c r="N242" s="230"/>
      <c r="O242" s="229"/>
      <c r="P242" s="230"/>
      <c r="Q242" s="229"/>
      <c r="R242" s="230"/>
      <c r="S242" s="229"/>
      <c r="T242" s="230"/>
      <c r="U242" s="229"/>
      <c r="V242" s="230"/>
      <c r="W242" s="229"/>
      <c r="X242" s="230"/>
      <c r="Y242" s="229"/>
      <c r="Z242" s="230"/>
    </row>
    <row r="243" spans="1:26" x14ac:dyDescent="0.25">
      <c r="A243" s="229"/>
      <c r="B243" s="236" t="s">
        <v>513</v>
      </c>
      <c r="C243" s="229">
        <v>0</v>
      </c>
      <c r="D243" s="230">
        <v>0</v>
      </c>
      <c r="E243" s="229"/>
      <c r="F243" s="230">
        <v>0</v>
      </c>
      <c r="G243" s="229"/>
      <c r="H243" s="224">
        <v>114940</v>
      </c>
      <c r="I243" s="231"/>
      <c r="J243" s="232"/>
      <c r="K243" s="230"/>
      <c r="L243" s="230"/>
      <c r="M243" s="229"/>
      <c r="N243" s="230"/>
      <c r="O243" s="229"/>
      <c r="P243" s="230"/>
      <c r="Q243" s="229"/>
      <c r="R243" s="230"/>
      <c r="S243" s="229"/>
      <c r="T243" s="230"/>
      <c r="U243" s="229"/>
      <c r="V243" s="230"/>
      <c r="W243" s="229"/>
      <c r="X243" s="230"/>
      <c r="Y243" s="229"/>
      <c r="Z243" s="230"/>
    </row>
    <row r="244" spans="1:26" x14ac:dyDescent="0.25">
      <c r="A244" s="229"/>
      <c r="B244" s="236" t="s">
        <v>514</v>
      </c>
      <c r="C244" s="229">
        <v>0</v>
      </c>
      <c r="D244" s="230">
        <v>0</v>
      </c>
      <c r="E244" s="229"/>
      <c r="F244" s="230">
        <v>0</v>
      </c>
      <c r="G244" s="229"/>
      <c r="H244" s="224">
        <v>114940</v>
      </c>
      <c r="I244" s="231"/>
      <c r="J244" s="232"/>
      <c r="K244" s="230"/>
      <c r="L244" s="230"/>
      <c r="M244" s="229"/>
      <c r="N244" s="230"/>
      <c r="O244" s="229"/>
      <c r="P244" s="230"/>
      <c r="Q244" s="229"/>
      <c r="R244" s="230"/>
      <c r="S244" s="229"/>
      <c r="T244" s="230"/>
      <c r="U244" s="229"/>
      <c r="V244" s="230"/>
      <c r="W244" s="229"/>
      <c r="X244" s="230"/>
      <c r="Y244" s="229"/>
      <c r="Z244" s="230"/>
    </row>
    <row r="245" spans="1:26" x14ac:dyDescent="0.25">
      <c r="A245" s="229"/>
      <c r="B245" s="236" t="s">
        <v>515</v>
      </c>
      <c r="C245" s="229">
        <v>0</v>
      </c>
      <c r="D245" s="230">
        <v>0</v>
      </c>
      <c r="E245" s="229"/>
      <c r="F245" s="230">
        <v>0</v>
      </c>
      <c r="G245" s="229"/>
      <c r="H245" s="224">
        <v>114940</v>
      </c>
      <c r="I245" s="231"/>
      <c r="J245" s="232"/>
      <c r="K245" s="230"/>
      <c r="L245" s="230"/>
      <c r="M245" s="229"/>
      <c r="N245" s="230"/>
      <c r="O245" s="229"/>
      <c r="P245" s="230"/>
      <c r="Q245" s="229"/>
      <c r="R245" s="230"/>
      <c r="S245" s="229"/>
      <c r="T245" s="230"/>
      <c r="U245" s="229"/>
      <c r="V245" s="230"/>
      <c r="W245" s="229"/>
      <c r="X245" s="230"/>
      <c r="Y245" s="229"/>
      <c r="Z245" s="230"/>
    </row>
    <row r="246" spans="1:26" x14ac:dyDescent="0.25">
      <c r="A246" s="229"/>
      <c r="B246" s="236" t="s">
        <v>516</v>
      </c>
      <c r="C246" s="229">
        <v>0</v>
      </c>
      <c r="D246" s="230">
        <v>0</v>
      </c>
      <c r="E246" s="229"/>
      <c r="F246" s="230">
        <v>0</v>
      </c>
      <c r="G246" s="229"/>
      <c r="H246" s="224">
        <v>114940</v>
      </c>
      <c r="I246" s="231"/>
      <c r="J246" s="232"/>
      <c r="K246" s="230"/>
      <c r="L246" s="230"/>
      <c r="M246" s="229"/>
      <c r="N246" s="230"/>
      <c r="O246" s="229"/>
      <c r="P246" s="230"/>
      <c r="Q246" s="229"/>
      <c r="R246" s="230"/>
      <c r="S246" s="229"/>
      <c r="T246" s="230"/>
      <c r="U246" s="229"/>
      <c r="V246" s="230"/>
      <c r="W246" s="229"/>
      <c r="X246" s="230"/>
      <c r="Y246" s="229"/>
      <c r="Z246" s="230"/>
    </row>
    <row r="247" spans="1:26" x14ac:dyDescent="0.25">
      <c r="A247" s="229"/>
      <c r="B247" s="236" t="s">
        <v>517</v>
      </c>
      <c r="C247" s="229">
        <v>0</v>
      </c>
      <c r="D247" s="230">
        <v>0</v>
      </c>
      <c r="E247" s="229"/>
      <c r="F247" s="230">
        <v>0</v>
      </c>
      <c r="G247" s="229"/>
      <c r="H247" s="224">
        <v>114940</v>
      </c>
      <c r="I247" s="231"/>
      <c r="J247" s="232"/>
      <c r="K247" s="230"/>
      <c r="L247" s="230"/>
      <c r="M247" s="229"/>
      <c r="N247" s="230"/>
      <c r="O247" s="229"/>
      <c r="P247" s="230"/>
      <c r="Q247" s="229"/>
      <c r="R247" s="230"/>
      <c r="S247" s="229"/>
      <c r="T247" s="230"/>
      <c r="U247" s="229"/>
      <c r="V247" s="230"/>
      <c r="W247" s="229"/>
      <c r="X247" s="230"/>
      <c r="Y247" s="229"/>
      <c r="Z247" s="230"/>
    </row>
    <row r="248" spans="1:26" x14ac:dyDescent="0.25">
      <c r="A248" s="229"/>
      <c r="B248" s="236" t="s">
        <v>518</v>
      </c>
      <c r="C248" s="229">
        <v>0</v>
      </c>
      <c r="D248" s="230">
        <v>0</v>
      </c>
      <c r="E248" s="229"/>
      <c r="F248" s="230">
        <v>0</v>
      </c>
      <c r="G248" s="229"/>
      <c r="H248" s="224">
        <v>114940</v>
      </c>
      <c r="I248" s="231"/>
      <c r="J248" s="232"/>
      <c r="K248" s="230"/>
      <c r="L248" s="230"/>
      <c r="M248" s="229"/>
      <c r="N248" s="230"/>
      <c r="O248" s="229"/>
      <c r="P248" s="230"/>
      <c r="Q248" s="229"/>
      <c r="R248" s="230"/>
      <c r="S248" s="229"/>
      <c r="T248" s="230"/>
      <c r="U248" s="229"/>
      <c r="V248" s="230"/>
      <c r="W248" s="229"/>
      <c r="X248" s="230"/>
      <c r="Y248" s="229"/>
      <c r="Z248" s="230"/>
    </row>
    <row r="249" spans="1:26" x14ac:dyDescent="0.25">
      <c r="A249" s="229"/>
      <c r="B249" s="236" t="s">
        <v>519</v>
      </c>
      <c r="C249" s="229">
        <v>0</v>
      </c>
      <c r="D249" s="230">
        <v>0</v>
      </c>
      <c r="E249" s="229"/>
      <c r="F249" s="230">
        <v>0</v>
      </c>
      <c r="G249" s="229"/>
      <c r="H249" s="224">
        <v>114940</v>
      </c>
      <c r="I249" s="231"/>
      <c r="J249" s="232"/>
      <c r="K249" s="230"/>
      <c r="L249" s="230"/>
      <c r="M249" s="229"/>
      <c r="N249" s="230"/>
      <c r="O249" s="229"/>
      <c r="P249" s="230"/>
      <c r="Q249" s="229"/>
      <c r="R249" s="230"/>
      <c r="S249" s="229"/>
      <c r="T249" s="230"/>
      <c r="U249" s="229"/>
      <c r="V249" s="230"/>
      <c r="W249" s="229"/>
      <c r="X249" s="230"/>
      <c r="Y249" s="229"/>
      <c r="Z249" s="230"/>
    </row>
    <row r="250" spans="1:26" x14ac:dyDescent="0.25">
      <c r="A250" s="229"/>
      <c r="B250" s="236" t="s">
        <v>520</v>
      </c>
      <c r="C250" s="229">
        <v>0</v>
      </c>
      <c r="D250" s="230">
        <v>0</v>
      </c>
      <c r="E250" s="229"/>
      <c r="F250" s="230">
        <v>0</v>
      </c>
      <c r="G250" s="229"/>
      <c r="H250" s="224">
        <v>114940</v>
      </c>
      <c r="I250" s="231"/>
      <c r="J250" s="232"/>
      <c r="K250" s="230"/>
      <c r="L250" s="230"/>
      <c r="M250" s="229"/>
      <c r="N250" s="230"/>
      <c r="O250" s="229"/>
      <c r="P250" s="230"/>
      <c r="Q250" s="229"/>
      <c r="R250" s="230"/>
      <c r="S250" s="229"/>
      <c r="T250" s="230"/>
      <c r="U250" s="229"/>
      <c r="V250" s="230"/>
      <c r="W250" s="229"/>
      <c r="X250" s="230"/>
      <c r="Y250" s="229"/>
      <c r="Z250" s="230"/>
    </row>
    <row r="251" spans="1:26" x14ac:dyDescent="0.25">
      <c r="A251" s="229"/>
      <c r="B251" s="236" t="s">
        <v>521</v>
      </c>
      <c r="C251" s="229">
        <v>0</v>
      </c>
      <c r="D251" s="230">
        <v>0</v>
      </c>
      <c r="E251" s="229"/>
      <c r="F251" s="230">
        <v>0</v>
      </c>
      <c r="G251" s="229"/>
      <c r="H251" s="224">
        <v>114940</v>
      </c>
      <c r="I251" s="231"/>
      <c r="J251" s="232"/>
      <c r="K251" s="230"/>
      <c r="L251" s="230"/>
      <c r="M251" s="229"/>
      <c r="N251" s="230"/>
      <c r="O251" s="229"/>
      <c r="P251" s="230"/>
      <c r="Q251" s="229"/>
      <c r="R251" s="230"/>
      <c r="S251" s="229"/>
      <c r="T251" s="230"/>
      <c r="U251" s="229"/>
      <c r="V251" s="230"/>
      <c r="W251" s="229"/>
      <c r="X251" s="230"/>
      <c r="Y251" s="229"/>
      <c r="Z251" s="230"/>
    </row>
    <row r="252" spans="1:26" x14ac:dyDescent="0.25">
      <c r="A252" s="229"/>
      <c r="B252" s="236" t="s">
        <v>523</v>
      </c>
      <c r="C252" s="229">
        <v>0</v>
      </c>
      <c r="D252" s="230">
        <v>0</v>
      </c>
      <c r="E252" s="229"/>
      <c r="F252" s="230">
        <v>0</v>
      </c>
      <c r="G252" s="229"/>
      <c r="H252" s="224">
        <v>114940</v>
      </c>
      <c r="I252" s="231"/>
      <c r="J252" s="232"/>
      <c r="K252" s="230"/>
      <c r="L252" s="230"/>
      <c r="M252" s="229"/>
      <c r="N252" s="230"/>
      <c r="O252" s="229"/>
      <c r="P252" s="230"/>
      <c r="Q252" s="229"/>
      <c r="R252" s="230"/>
      <c r="S252" s="229"/>
      <c r="T252" s="230"/>
      <c r="U252" s="229"/>
      <c r="V252" s="230"/>
      <c r="W252" s="229"/>
      <c r="X252" s="230"/>
      <c r="Y252" s="229"/>
      <c r="Z252" s="230"/>
    </row>
    <row r="253" spans="1:26" x14ac:dyDescent="0.25">
      <c r="A253" s="229"/>
      <c r="B253" s="236" t="s">
        <v>524</v>
      </c>
      <c r="C253" s="229">
        <v>0</v>
      </c>
      <c r="D253" s="230">
        <v>0</v>
      </c>
      <c r="E253" s="229"/>
      <c r="F253" s="230">
        <v>0</v>
      </c>
      <c r="G253" s="229"/>
      <c r="H253" s="224">
        <v>114940</v>
      </c>
      <c r="I253" s="231"/>
      <c r="J253" s="232"/>
      <c r="K253" s="230"/>
      <c r="L253" s="230"/>
      <c r="M253" s="229"/>
      <c r="N253" s="230"/>
      <c r="O253" s="229"/>
      <c r="P253" s="230"/>
      <c r="Q253" s="229"/>
      <c r="R253" s="230"/>
      <c r="S253" s="229"/>
      <c r="T253" s="230"/>
      <c r="U253" s="229"/>
      <c r="V253" s="230"/>
      <c r="W253" s="229"/>
      <c r="X253" s="230"/>
      <c r="Y253" s="229"/>
      <c r="Z253" s="230"/>
    </row>
    <row r="254" spans="1:26" x14ac:dyDescent="0.25">
      <c r="A254" s="229"/>
      <c r="B254" s="236" t="s">
        <v>525</v>
      </c>
      <c r="C254" s="229">
        <v>0</v>
      </c>
      <c r="D254" s="230">
        <v>0</v>
      </c>
      <c r="E254" s="229"/>
      <c r="F254" s="230">
        <v>0</v>
      </c>
      <c r="G254" s="229"/>
      <c r="H254" s="224">
        <v>114940</v>
      </c>
      <c r="I254" s="231"/>
      <c r="J254" s="232"/>
      <c r="K254" s="230"/>
      <c r="L254" s="230"/>
      <c r="M254" s="229"/>
      <c r="N254" s="230"/>
      <c r="O254" s="229"/>
      <c r="P254" s="230"/>
      <c r="Q254" s="229"/>
      <c r="R254" s="230"/>
      <c r="S254" s="229"/>
      <c r="T254" s="230"/>
      <c r="U254" s="229"/>
      <c r="V254" s="230"/>
      <c r="W254" s="229"/>
      <c r="X254" s="230"/>
      <c r="Y254" s="229"/>
      <c r="Z254" s="230"/>
    </row>
    <row r="255" spans="1:26" x14ac:dyDescent="0.25">
      <c r="A255" s="229"/>
      <c r="B255" s="236" t="s">
        <v>526</v>
      </c>
      <c r="C255" s="229">
        <v>0</v>
      </c>
      <c r="D255" s="230">
        <v>0</v>
      </c>
      <c r="E255" s="229"/>
      <c r="F255" s="230">
        <v>0</v>
      </c>
      <c r="G255" s="229"/>
      <c r="H255" s="224">
        <v>114940</v>
      </c>
      <c r="I255" s="231"/>
      <c r="J255" s="232"/>
      <c r="K255" s="230"/>
      <c r="L255" s="230"/>
      <c r="M255" s="229"/>
      <c r="N255" s="230"/>
      <c r="O255" s="229"/>
      <c r="P255" s="230"/>
      <c r="Q255" s="229"/>
      <c r="R255" s="230"/>
      <c r="S255" s="229"/>
      <c r="T255" s="230"/>
      <c r="U255" s="229"/>
      <c r="V255" s="230"/>
      <c r="W255" s="229"/>
      <c r="X255" s="230"/>
      <c r="Y255" s="229"/>
      <c r="Z255" s="230"/>
    </row>
    <row r="256" spans="1:26" x14ac:dyDescent="0.25">
      <c r="A256" s="229"/>
      <c r="B256" s="236" t="s">
        <v>527</v>
      </c>
      <c r="C256" s="229">
        <v>0</v>
      </c>
      <c r="D256" s="230">
        <v>0</v>
      </c>
      <c r="E256" s="229"/>
      <c r="F256" s="230">
        <v>0</v>
      </c>
      <c r="G256" s="229"/>
      <c r="H256" s="224">
        <v>114940</v>
      </c>
      <c r="I256" s="231"/>
      <c r="J256" s="232"/>
      <c r="K256" s="230"/>
      <c r="L256" s="230"/>
      <c r="M256" s="229"/>
      <c r="N256" s="230"/>
      <c r="O256" s="229"/>
      <c r="P256" s="230"/>
      <c r="Q256" s="229"/>
      <c r="R256" s="230"/>
      <c r="S256" s="229"/>
      <c r="T256" s="230"/>
      <c r="U256" s="229"/>
      <c r="V256" s="230"/>
      <c r="W256" s="229"/>
      <c r="X256" s="230"/>
      <c r="Y256" s="229"/>
      <c r="Z256" s="230"/>
    </row>
    <row r="257" spans="1:26" x14ac:dyDescent="0.25">
      <c r="A257" s="229"/>
      <c r="B257" s="236" t="s">
        <v>528</v>
      </c>
      <c r="C257" s="229">
        <v>0</v>
      </c>
      <c r="D257" s="230">
        <v>0</v>
      </c>
      <c r="E257" s="229"/>
      <c r="F257" s="230">
        <v>0</v>
      </c>
      <c r="G257" s="229"/>
      <c r="H257" s="224">
        <v>114940</v>
      </c>
      <c r="I257" s="231"/>
      <c r="J257" s="232"/>
      <c r="K257" s="230"/>
      <c r="L257" s="230"/>
      <c r="M257" s="229"/>
      <c r="N257" s="230"/>
      <c r="O257" s="229"/>
      <c r="P257" s="230"/>
      <c r="Q257" s="229"/>
      <c r="R257" s="230"/>
      <c r="S257" s="229"/>
      <c r="T257" s="230"/>
      <c r="U257" s="229"/>
      <c r="V257" s="230"/>
      <c r="W257" s="229"/>
      <c r="X257" s="230"/>
      <c r="Y257" s="229"/>
      <c r="Z257" s="230"/>
    </row>
    <row r="258" spans="1:26" x14ac:dyDescent="0.25">
      <c r="A258" s="229"/>
      <c r="B258" s="236" t="s">
        <v>529</v>
      </c>
      <c r="C258" s="229">
        <v>0</v>
      </c>
      <c r="D258" s="230">
        <v>0</v>
      </c>
      <c r="E258" s="229"/>
      <c r="F258" s="230">
        <v>0</v>
      </c>
      <c r="G258" s="229"/>
      <c r="H258" s="224">
        <v>114940</v>
      </c>
      <c r="I258" s="231"/>
      <c r="J258" s="232"/>
      <c r="K258" s="230"/>
      <c r="L258" s="230"/>
      <c r="M258" s="229"/>
      <c r="N258" s="230"/>
      <c r="O258" s="229"/>
      <c r="P258" s="230"/>
      <c r="Q258" s="229"/>
      <c r="R258" s="230"/>
      <c r="S258" s="229"/>
      <c r="T258" s="230"/>
      <c r="U258" s="229"/>
      <c r="V258" s="230"/>
      <c r="W258" s="229"/>
      <c r="X258" s="230"/>
      <c r="Y258" s="229"/>
      <c r="Z258" s="230"/>
    </row>
    <row r="259" spans="1:26" x14ac:dyDescent="0.25">
      <c r="A259" s="229"/>
      <c r="B259" s="236" t="s">
        <v>530</v>
      </c>
      <c r="C259" s="229">
        <v>0</v>
      </c>
      <c r="D259" s="230">
        <v>0</v>
      </c>
      <c r="E259" s="229"/>
      <c r="F259" s="230">
        <v>0</v>
      </c>
      <c r="G259" s="229"/>
      <c r="H259" s="224">
        <v>114940</v>
      </c>
      <c r="I259" s="231"/>
      <c r="J259" s="232"/>
      <c r="K259" s="230"/>
      <c r="L259" s="230"/>
      <c r="M259" s="229"/>
      <c r="N259" s="230"/>
      <c r="O259" s="229"/>
      <c r="P259" s="230"/>
      <c r="Q259" s="229"/>
      <c r="R259" s="230"/>
      <c r="S259" s="229"/>
      <c r="T259" s="230"/>
      <c r="U259" s="229"/>
      <c r="V259" s="230"/>
      <c r="W259" s="229"/>
      <c r="X259" s="230"/>
      <c r="Y259" s="229"/>
      <c r="Z259" s="230"/>
    </row>
    <row r="260" spans="1:26" x14ac:dyDescent="0.25">
      <c r="A260" s="229"/>
      <c r="B260" s="236" t="s">
        <v>531</v>
      </c>
      <c r="C260" s="229">
        <v>0</v>
      </c>
      <c r="D260" s="230">
        <v>0</v>
      </c>
      <c r="E260" s="229"/>
      <c r="F260" s="230">
        <v>0</v>
      </c>
      <c r="G260" s="229"/>
      <c r="H260" s="224">
        <v>114940</v>
      </c>
      <c r="I260" s="231"/>
      <c r="J260" s="232"/>
      <c r="K260" s="230"/>
      <c r="L260" s="230"/>
      <c r="M260" s="229"/>
      <c r="N260" s="230"/>
      <c r="O260" s="229"/>
      <c r="P260" s="230"/>
      <c r="Q260" s="229"/>
      <c r="R260" s="230"/>
      <c r="S260" s="229"/>
      <c r="T260" s="230"/>
      <c r="U260" s="229"/>
      <c r="V260" s="230"/>
      <c r="W260" s="229"/>
      <c r="X260" s="230"/>
      <c r="Y260" s="229"/>
      <c r="Z260" s="230"/>
    </row>
    <row r="261" spans="1:26" x14ac:dyDescent="0.25">
      <c r="A261" s="229"/>
      <c r="B261" s="236" t="s">
        <v>532</v>
      </c>
      <c r="C261" s="229">
        <v>0</v>
      </c>
      <c r="D261" s="230">
        <v>0</v>
      </c>
      <c r="E261" s="229"/>
      <c r="F261" s="230">
        <v>0</v>
      </c>
      <c r="G261" s="229"/>
      <c r="H261" s="224">
        <v>114940</v>
      </c>
      <c r="I261" s="231"/>
      <c r="J261" s="232"/>
      <c r="K261" s="230"/>
      <c r="L261" s="230"/>
      <c r="M261" s="229"/>
      <c r="N261" s="230"/>
      <c r="O261" s="229"/>
      <c r="P261" s="230"/>
      <c r="Q261" s="229"/>
      <c r="R261" s="230"/>
      <c r="S261" s="229"/>
      <c r="T261" s="230"/>
      <c r="U261" s="229"/>
      <c r="V261" s="230"/>
      <c r="W261" s="229"/>
      <c r="X261" s="230"/>
      <c r="Y261" s="229"/>
      <c r="Z261" s="230"/>
    </row>
    <row r="262" spans="1:26" x14ac:dyDescent="0.25">
      <c r="A262" s="229"/>
      <c r="B262" s="236" t="s">
        <v>533</v>
      </c>
      <c r="C262" s="229">
        <v>0</v>
      </c>
      <c r="D262" s="230">
        <v>0</v>
      </c>
      <c r="E262" s="229"/>
      <c r="F262" s="230">
        <v>0</v>
      </c>
      <c r="G262" s="229"/>
      <c r="H262" s="224">
        <v>114940</v>
      </c>
      <c r="I262" s="231"/>
      <c r="J262" s="232"/>
      <c r="K262" s="230"/>
      <c r="L262" s="230"/>
      <c r="M262" s="229"/>
      <c r="N262" s="230"/>
      <c r="O262" s="229"/>
      <c r="P262" s="230"/>
      <c r="Q262" s="229"/>
      <c r="R262" s="230"/>
      <c r="S262" s="229"/>
      <c r="T262" s="230"/>
      <c r="U262" s="229"/>
      <c r="V262" s="230"/>
      <c r="W262" s="229"/>
      <c r="X262" s="230"/>
      <c r="Y262" s="229"/>
      <c r="Z262" s="230"/>
    </row>
    <row r="263" spans="1:26" x14ac:dyDescent="0.25">
      <c r="A263" s="229"/>
      <c r="B263" s="236" t="s">
        <v>534</v>
      </c>
      <c r="C263" s="229">
        <v>0</v>
      </c>
      <c r="D263" s="230">
        <v>0</v>
      </c>
      <c r="E263" s="229"/>
      <c r="F263" s="230">
        <v>0</v>
      </c>
      <c r="G263" s="229"/>
      <c r="H263" s="224">
        <v>114940</v>
      </c>
      <c r="I263" s="231"/>
      <c r="J263" s="232"/>
      <c r="K263" s="230"/>
      <c r="L263" s="230"/>
      <c r="M263" s="229"/>
      <c r="N263" s="230"/>
      <c r="O263" s="229"/>
      <c r="P263" s="230"/>
      <c r="Q263" s="229"/>
      <c r="R263" s="230"/>
      <c r="S263" s="229"/>
      <c r="T263" s="230"/>
      <c r="U263" s="229"/>
      <c r="V263" s="230"/>
      <c r="W263" s="229"/>
      <c r="X263" s="230"/>
      <c r="Y263" s="229"/>
      <c r="Z263" s="230"/>
    </row>
    <row r="264" spans="1:26" x14ac:dyDescent="0.25">
      <c r="A264" s="229"/>
      <c r="B264" s="236" t="s">
        <v>535</v>
      </c>
      <c r="C264" s="229">
        <v>0</v>
      </c>
      <c r="D264" s="230">
        <v>0</v>
      </c>
      <c r="E264" s="229"/>
      <c r="F264" s="230">
        <v>0</v>
      </c>
      <c r="G264" s="229"/>
      <c r="H264" s="224">
        <v>114940</v>
      </c>
      <c r="I264" s="231"/>
      <c r="J264" s="232"/>
      <c r="K264" s="230"/>
      <c r="L264" s="230"/>
      <c r="M264" s="229"/>
      <c r="N264" s="230"/>
      <c r="O264" s="229"/>
      <c r="P264" s="230"/>
      <c r="Q264" s="229"/>
      <c r="R264" s="230"/>
      <c r="S264" s="229"/>
      <c r="T264" s="230"/>
      <c r="U264" s="229"/>
      <c r="V264" s="230"/>
      <c r="W264" s="229"/>
      <c r="X264" s="230"/>
      <c r="Y264" s="229"/>
      <c r="Z264" s="230"/>
    </row>
    <row r="265" spans="1:26" x14ac:dyDescent="0.25">
      <c r="A265" s="229"/>
      <c r="B265" s="236" t="s">
        <v>536</v>
      </c>
      <c r="C265" s="229">
        <v>0</v>
      </c>
      <c r="D265" s="230">
        <v>0</v>
      </c>
      <c r="E265" s="229"/>
      <c r="F265" s="230">
        <v>0</v>
      </c>
      <c r="G265" s="229"/>
      <c r="H265" s="224">
        <v>114940</v>
      </c>
      <c r="I265" s="231"/>
      <c r="J265" s="232"/>
      <c r="K265" s="230"/>
      <c r="L265" s="230"/>
      <c r="M265" s="229"/>
      <c r="N265" s="230"/>
      <c r="O265" s="229"/>
      <c r="P265" s="230"/>
      <c r="Q265" s="229"/>
      <c r="R265" s="230"/>
      <c r="S265" s="229"/>
      <c r="T265" s="230"/>
      <c r="U265" s="229"/>
      <c r="V265" s="230"/>
      <c r="W265" s="229"/>
      <c r="X265" s="230"/>
      <c r="Y265" s="229"/>
      <c r="Z265" s="230"/>
    </row>
    <row r="266" spans="1:26" x14ac:dyDescent="0.25">
      <c r="A266" s="229"/>
      <c r="B266" s="236" t="s">
        <v>537</v>
      </c>
      <c r="C266" s="229">
        <v>0</v>
      </c>
      <c r="D266" s="230">
        <v>0</v>
      </c>
      <c r="E266" s="229"/>
      <c r="F266" s="230">
        <v>0</v>
      </c>
      <c r="G266" s="229"/>
      <c r="H266" s="224">
        <v>114940</v>
      </c>
      <c r="I266" s="231"/>
      <c r="J266" s="232"/>
      <c r="K266" s="230"/>
      <c r="L266" s="230"/>
      <c r="M266" s="229"/>
      <c r="N266" s="230"/>
      <c r="O266" s="229"/>
      <c r="P266" s="230"/>
      <c r="Q266" s="229"/>
      <c r="R266" s="230"/>
      <c r="S266" s="229"/>
      <c r="T266" s="230"/>
      <c r="U266" s="229"/>
      <c r="V266" s="230"/>
      <c r="W266" s="229"/>
      <c r="X266" s="230"/>
      <c r="Y266" s="229"/>
      <c r="Z266" s="230"/>
    </row>
    <row r="267" spans="1:26" x14ac:dyDescent="0.25">
      <c r="A267" s="229"/>
      <c r="B267" s="236" t="s">
        <v>538</v>
      </c>
      <c r="C267" s="229">
        <v>0</v>
      </c>
      <c r="D267" s="230">
        <v>0</v>
      </c>
      <c r="E267" s="229"/>
      <c r="F267" s="230">
        <v>0</v>
      </c>
      <c r="G267" s="229"/>
      <c r="H267" s="224">
        <v>114940</v>
      </c>
      <c r="I267" s="231"/>
      <c r="J267" s="232"/>
      <c r="K267" s="230"/>
      <c r="L267" s="230"/>
      <c r="M267" s="229"/>
      <c r="N267" s="230"/>
      <c r="O267" s="229"/>
      <c r="P267" s="230"/>
      <c r="Q267" s="229"/>
      <c r="R267" s="230"/>
      <c r="S267" s="229"/>
      <c r="T267" s="230"/>
      <c r="U267" s="229"/>
      <c r="V267" s="230"/>
      <c r="W267" s="229"/>
      <c r="X267" s="230"/>
      <c r="Y267" s="229"/>
      <c r="Z267" s="230"/>
    </row>
    <row r="268" spans="1:26" x14ac:dyDescent="0.25">
      <c r="A268" s="229"/>
      <c r="B268" s="236" t="s">
        <v>539</v>
      </c>
      <c r="C268" s="229">
        <v>0</v>
      </c>
      <c r="D268" s="230">
        <v>0</v>
      </c>
      <c r="E268" s="229"/>
      <c r="F268" s="230">
        <v>0</v>
      </c>
      <c r="G268" s="229"/>
      <c r="H268" s="224">
        <v>114940</v>
      </c>
      <c r="I268" s="231"/>
      <c r="J268" s="232"/>
      <c r="K268" s="230"/>
      <c r="L268" s="230"/>
      <c r="M268" s="229"/>
      <c r="N268" s="230"/>
      <c r="O268" s="229"/>
      <c r="P268" s="230"/>
      <c r="Q268" s="229"/>
      <c r="R268" s="230"/>
      <c r="S268" s="229"/>
      <c r="T268" s="230"/>
      <c r="U268" s="229"/>
      <c r="V268" s="230"/>
      <c r="W268" s="229"/>
      <c r="X268" s="230"/>
      <c r="Y268" s="229"/>
      <c r="Z268" s="230"/>
    </row>
    <row r="269" spans="1:26" x14ac:dyDescent="0.25">
      <c r="A269" s="229"/>
      <c r="B269" s="236" t="s">
        <v>540</v>
      </c>
      <c r="C269" s="229">
        <v>0</v>
      </c>
      <c r="D269" s="230">
        <v>0</v>
      </c>
      <c r="E269" s="229"/>
      <c r="F269" s="230">
        <v>0</v>
      </c>
      <c r="G269" s="229"/>
      <c r="H269" s="224">
        <v>114940</v>
      </c>
      <c r="I269" s="231"/>
      <c r="J269" s="232"/>
      <c r="K269" s="230"/>
      <c r="L269" s="230"/>
      <c r="M269" s="229"/>
      <c r="N269" s="230"/>
      <c r="O269" s="229"/>
      <c r="P269" s="230"/>
      <c r="Q269" s="229"/>
      <c r="R269" s="230"/>
      <c r="S269" s="229"/>
      <c r="T269" s="230"/>
      <c r="U269" s="229"/>
      <c r="V269" s="230"/>
      <c r="W269" s="229"/>
      <c r="X269" s="230"/>
      <c r="Y269" s="229"/>
      <c r="Z269" s="230"/>
    </row>
    <row r="270" spans="1:26" ht="76.5" x14ac:dyDescent="0.25">
      <c r="A270" s="229"/>
      <c r="B270" s="236" t="s">
        <v>541</v>
      </c>
      <c r="C270" s="229">
        <v>0.37</v>
      </c>
      <c r="D270" s="230">
        <v>66</v>
      </c>
      <c r="E270" s="229"/>
      <c r="F270" s="230">
        <v>24.419999999999998</v>
      </c>
      <c r="G270" s="229"/>
      <c r="H270" s="224">
        <v>114940</v>
      </c>
      <c r="I270" s="231">
        <v>0.12271356783919597</v>
      </c>
      <c r="J270" s="232">
        <v>0.33165829145728642</v>
      </c>
      <c r="K270" s="230" t="s">
        <v>626</v>
      </c>
      <c r="L270" s="237" t="s">
        <v>607</v>
      </c>
      <c r="M270" s="229"/>
      <c r="N270" s="230"/>
      <c r="O270" s="229">
        <v>23.19</v>
      </c>
      <c r="P270" s="230">
        <v>0.35</v>
      </c>
      <c r="Q270" s="229"/>
      <c r="R270" s="230">
        <v>200</v>
      </c>
      <c r="S270" s="229">
        <v>0.11595000000000001</v>
      </c>
      <c r="T270" s="230">
        <v>0.31</v>
      </c>
      <c r="U270" s="229"/>
      <c r="V270" s="230"/>
      <c r="W270" s="229">
        <v>-6.7635678391959608E-3</v>
      </c>
      <c r="X270" s="230">
        <v>-2.1658291457286427E-2</v>
      </c>
      <c r="Y270" s="229"/>
      <c r="Z270" s="230"/>
    </row>
    <row r="271" spans="1:26" x14ac:dyDescent="0.25">
      <c r="A271" s="229"/>
      <c r="B271" s="234" t="s">
        <v>542</v>
      </c>
      <c r="C271" s="229"/>
      <c r="D271" s="230"/>
      <c r="E271" s="229"/>
      <c r="F271" s="230">
        <v>0</v>
      </c>
      <c r="G271" s="229"/>
      <c r="H271" s="224">
        <v>114940</v>
      </c>
      <c r="I271" s="231"/>
      <c r="J271" s="232"/>
      <c r="K271" s="230"/>
      <c r="L271" s="230"/>
      <c r="M271" s="229"/>
      <c r="N271" s="230"/>
      <c r="O271" s="229"/>
      <c r="P271" s="230"/>
      <c r="Q271" s="229"/>
      <c r="R271" s="230"/>
      <c r="S271" s="229"/>
      <c r="T271" s="230"/>
      <c r="U271" s="229"/>
      <c r="V271" s="230"/>
      <c r="W271" s="229"/>
      <c r="X271" s="230"/>
      <c r="Y271" s="229"/>
      <c r="Z271" s="230"/>
    </row>
    <row r="272" spans="1:26" x14ac:dyDescent="0.25">
      <c r="A272" s="229"/>
      <c r="B272" s="234" t="s">
        <v>543</v>
      </c>
      <c r="C272" s="229">
        <v>0</v>
      </c>
      <c r="D272" s="230">
        <v>0</v>
      </c>
      <c r="E272" s="229"/>
      <c r="F272" s="230">
        <v>0</v>
      </c>
      <c r="G272" s="229"/>
      <c r="H272" s="224">
        <v>114940</v>
      </c>
      <c r="I272" s="231"/>
      <c r="J272" s="232"/>
      <c r="K272" s="230"/>
      <c r="L272" s="230"/>
      <c r="M272" s="229"/>
      <c r="N272" s="230"/>
      <c r="O272" s="229"/>
      <c r="P272" s="230"/>
      <c r="Q272" s="229"/>
      <c r="R272" s="230"/>
      <c r="S272" s="229"/>
      <c r="T272" s="230"/>
      <c r="U272" s="229"/>
      <c r="V272" s="230"/>
      <c r="W272" s="229"/>
      <c r="X272" s="230"/>
      <c r="Y272" s="229"/>
      <c r="Z272" s="230"/>
    </row>
    <row r="273" spans="1:26" x14ac:dyDescent="0.25">
      <c r="A273" s="229"/>
      <c r="B273" s="234" t="s">
        <v>544</v>
      </c>
      <c r="C273" s="229">
        <v>0</v>
      </c>
      <c r="D273" s="230">
        <v>0</v>
      </c>
      <c r="E273" s="229"/>
      <c r="F273" s="230">
        <v>0</v>
      </c>
      <c r="G273" s="229"/>
      <c r="H273" s="224">
        <v>114940</v>
      </c>
      <c r="I273" s="231"/>
      <c r="J273" s="232"/>
      <c r="K273" s="230"/>
      <c r="L273" s="230"/>
      <c r="M273" s="229"/>
      <c r="N273" s="230"/>
      <c r="O273" s="229"/>
      <c r="P273" s="230"/>
      <c r="Q273" s="229"/>
      <c r="R273" s="230"/>
      <c r="S273" s="229"/>
      <c r="T273" s="230"/>
      <c r="U273" s="229"/>
      <c r="V273" s="230"/>
      <c r="W273" s="229"/>
      <c r="X273" s="230"/>
      <c r="Y273" s="229"/>
      <c r="Z273" s="230"/>
    </row>
    <row r="274" spans="1:26" x14ac:dyDescent="0.25">
      <c r="A274" s="229"/>
      <c r="B274" s="234" t="s">
        <v>545</v>
      </c>
      <c r="C274" s="229">
        <v>0</v>
      </c>
      <c r="D274" s="230">
        <v>0</v>
      </c>
      <c r="E274" s="229"/>
      <c r="F274" s="230">
        <v>0</v>
      </c>
      <c r="G274" s="229"/>
      <c r="H274" s="224">
        <v>114940</v>
      </c>
      <c r="I274" s="231"/>
      <c r="J274" s="232"/>
      <c r="K274" s="230"/>
      <c r="L274" s="230"/>
      <c r="M274" s="229"/>
      <c r="N274" s="230"/>
      <c r="O274" s="229"/>
      <c r="P274" s="230"/>
      <c r="Q274" s="229"/>
      <c r="R274" s="230"/>
      <c r="S274" s="229"/>
      <c r="T274" s="230"/>
      <c r="U274" s="229"/>
      <c r="V274" s="230"/>
      <c r="W274" s="229"/>
      <c r="X274" s="230"/>
      <c r="Y274" s="229"/>
      <c r="Z274" s="230"/>
    </row>
    <row r="275" spans="1:26" x14ac:dyDescent="0.25">
      <c r="A275" s="229"/>
      <c r="B275" s="234" t="s">
        <v>546</v>
      </c>
      <c r="C275" s="229">
        <v>0</v>
      </c>
      <c r="D275" s="230">
        <v>0</v>
      </c>
      <c r="E275" s="229"/>
      <c r="F275" s="230">
        <v>0</v>
      </c>
      <c r="G275" s="229"/>
      <c r="H275" s="224">
        <v>114940</v>
      </c>
      <c r="I275" s="231"/>
      <c r="J275" s="232"/>
      <c r="K275" s="230"/>
      <c r="L275" s="230"/>
      <c r="M275" s="229"/>
      <c r="N275" s="230"/>
      <c r="O275" s="229"/>
      <c r="P275" s="230"/>
      <c r="Q275" s="229"/>
      <c r="R275" s="230"/>
      <c r="S275" s="229"/>
      <c r="T275" s="230"/>
      <c r="U275" s="229"/>
      <c r="V275" s="230"/>
      <c r="W275" s="229"/>
      <c r="X275" s="230"/>
      <c r="Y275" s="229"/>
      <c r="Z275" s="230"/>
    </row>
    <row r="276" spans="1:26" x14ac:dyDescent="0.25">
      <c r="A276" s="229"/>
      <c r="B276" s="234" t="s">
        <v>547</v>
      </c>
      <c r="C276" s="229">
        <v>0</v>
      </c>
      <c r="D276" s="230">
        <v>0</v>
      </c>
      <c r="E276" s="229"/>
      <c r="F276" s="230">
        <v>0</v>
      </c>
      <c r="G276" s="229"/>
      <c r="H276" s="224">
        <v>114940</v>
      </c>
      <c r="I276" s="231"/>
      <c r="J276" s="232"/>
      <c r="K276" s="230"/>
      <c r="L276" s="230"/>
      <c r="M276" s="229"/>
      <c r="N276" s="230"/>
      <c r="O276" s="229"/>
      <c r="P276" s="230"/>
      <c r="Q276" s="229"/>
      <c r="R276" s="230"/>
      <c r="S276" s="229"/>
      <c r="T276" s="230"/>
      <c r="U276" s="229"/>
      <c r="V276" s="230"/>
      <c r="W276" s="229"/>
      <c r="X276" s="230"/>
      <c r="Y276" s="229"/>
      <c r="Z276" s="230"/>
    </row>
    <row r="277" spans="1:26" x14ac:dyDescent="0.25">
      <c r="A277" s="229"/>
      <c r="B277" s="234" t="s">
        <v>548</v>
      </c>
      <c r="C277" s="229">
        <v>0</v>
      </c>
      <c r="D277" s="230">
        <v>0</v>
      </c>
      <c r="E277" s="229"/>
      <c r="F277" s="230">
        <v>0</v>
      </c>
      <c r="G277" s="229"/>
      <c r="H277" s="224">
        <v>114940</v>
      </c>
      <c r="I277" s="231"/>
      <c r="J277" s="232"/>
      <c r="K277" s="230"/>
      <c r="L277" s="230"/>
      <c r="M277" s="229"/>
      <c r="N277" s="230"/>
      <c r="O277" s="229"/>
      <c r="P277" s="230"/>
      <c r="Q277" s="229"/>
      <c r="R277" s="230"/>
      <c r="S277" s="229"/>
      <c r="T277" s="230"/>
      <c r="U277" s="229"/>
      <c r="V277" s="230"/>
      <c r="W277" s="229"/>
      <c r="X277" s="230"/>
      <c r="Y277" s="229"/>
      <c r="Z277" s="230"/>
    </row>
    <row r="278" spans="1:26" x14ac:dyDescent="0.25">
      <c r="A278" s="229"/>
      <c r="B278" s="234" t="s">
        <v>549</v>
      </c>
      <c r="C278" s="229">
        <v>0</v>
      </c>
      <c r="D278" s="230">
        <v>0</v>
      </c>
      <c r="E278" s="229"/>
      <c r="F278" s="230">
        <v>0</v>
      </c>
      <c r="G278" s="229"/>
      <c r="H278" s="224">
        <v>114940</v>
      </c>
      <c r="I278" s="231"/>
      <c r="J278" s="232"/>
      <c r="K278" s="230"/>
      <c r="L278" s="230"/>
      <c r="M278" s="229"/>
      <c r="N278" s="230"/>
      <c r="O278" s="229"/>
      <c r="P278" s="230"/>
      <c r="Q278" s="229"/>
      <c r="R278" s="230"/>
      <c r="S278" s="229"/>
      <c r="T278" s="230"/>
      <c r="U278" s="229"/>
      <c r="V278" s="230"/>
      <c r="W278" s="229"/>
      <c r="X278" s="230"/>
      <c r="Y278" s="229"/>
      <c r="Z278" s="230"/>
    </row>
    <row r="279" spans="1:26" x14ac:dyDescent="0.25">
      <c r="A279" s="229"/>
      <c r="B279" s="234" t="s">
        <v>550</v>
      </c>
      <c r="C279" s="229">
        <v>0</v>
      </c>
      <c r="D279" s="230">
        <v>0</v>
      </c>
      <c r="E279" s="229"/>
      <c r="F279" s="230">
        <v>0</v>
      </c>
      <c r="G279" s="229"/>
      <c r="H279" s="224">
        <v>114940</v>
      </c>
      <c r="I279" s="231"/>
      <c r="J279" s="232"/>
      <c r="K279" s="230"/>
      <c r="L279" s="230"/>
      <c r="M279" s="229"/>
      <c r="N279" s="230"/>
      <c r="O279" s="229"/>
      <c r="P279" s="230"/>
      <c r="Q279" s="229"/>
      <c r="R279" s="230"/>
      <c r="S279" s="229"/>
      <c r="T279" s="230"/>
      <c r="U279" s="229"/>
      <c r="V279" s="230"/>
      <c r="W279" s="229"/>
      <c r="X279" s="230"/>
      <c r="Y279" s="229"/>
      <c r="Z279" s="230"/>
    </row>
    <row r="280" spans="1:26" x14ac:dyDescent="0.25">
      <c r="A280" s="229"/>
      <c r="B280" s="234" t="s">
        <v>627</v>
      </c>
      <c r="C280" s="229">
        <v>0</v>
      </c>
      <c r="D280" s="230">
        <v>0</v>
      </c>
      <c r="E280" s="229"/>
      <c r="F280" s="230">
        <v>0</v>
      </c>
      <c r="G280" s="229"/>
      <c r="H280" s="224">
        <v>114940</v>
      </c>
      <c r="I280" s="231"/>
      <c r="J280" s="232"/>
      <c r="K280" s="230"/>
      <c r="L280" s="230"/>
      <c r="M280" s="229"/>
      <c r="N280" s="230"/>
      <c r="O280" s="229"/>
      <c r="P280" s="230"/>
      <c r="Q280" s="229"/>
      <c r="R280" s="230"/>
      <c r="S280" s="229"/>
      <c r="T280" s="230"/>
      <c r="U280" s="229"/>
      <c r="V280" s="230"/>
      <c r="W280" s="229"/>
      <c r="X280" s="230"/>
      <c r="Y280" s="229"/>
      <c r="Z280" s="230"/>
    </row>
    <row r="281" spans="1:26" x14ac:dyDescent="0.25">
      <c r="A281" s="229"/>
      <c r="B281" s="234" t="s">
        <v>628</v>
      </c>
      <c r="C281" s="229">
        <v>0</v>
      </c>
      <c r="D281" s="230">
        <v>0</v>
      </c>
      <c r="E281" s="229"/>
      <c r="F281" s="230">
        <v>0</v>
      </c>
      <c r="G281" s="229"/>
      <c r="H281" s="224">
        <v>114940</v>
      </c>
      <c r="I281" s="231"/>
      <c r="J281" s="232"/>
      <c r="K281" s="230"/>
      <c r="L281" s="230"/>
      <c r="M281" s="229"/>
      <c r="N281" s="230"/>
      <c r="O281" s="229"/>
      <c r="P281" s="230"/>
      <c r="Q281" s="229"/>
      <c r="R281" s="230"/>
      <c r="S281" s="229"/>
      <c r="T281" s="230"/>
      <c r="U281" s="229"/>
      <c r="V281" s="230"/>
      <c r="W281" s="229"/>
      <c r="X281" s="230"/>
      <c r="Y281" s="229"/>
      <c r="Z281" s="230"/>
    </row>
    <row r="282" spans="1:26" x14ac:dyDescent="0.25">
      <c r="A282" s="229"/>
      <c r="B282" s="234" t="s">
        <v>551</v>
      </c>
      <c r="C282" s="229">
        <v>0</v>
      </c>
      <c r="D282" s="230">
        <v>0</v>
      </c>
      <c r="E282" s="229"/>
      <c r="F282" s="230">
        <v>0</v>
      </c>
      <c r="G282" s="229"/>
      <c r="H282" s="224">
        <v>114940</v>
      </c>
      <c r="I282" s="231"/>
      <c r="J282" s="232"/>
      <c r="K282" s="230"/>
      <c r="L282" s="230"/>
      <c r="M282" s="229"/>
      <c r="N282" s="230"/>
      <c r="O282" s="229"/>
      <c r="P282" s="230"/>
      <c r="Q282" s="229"/>
      <c r="R282" s="230"/>
      <c r="S282" s="229"/>
      <c r="T282" s="230"/>
      <c r="U282" s="229"/>
      <c r="V282" s="230"/>
      <c r="W282" s="229"/>
      <c r="X282" s="230"/>
      <c r="Y282" s="229"/>
      <c r="Z282" s="230"/>
    </row>
    <row r="283" spans="1:26" x14ac:dyDescent="0.25">
      <c r="A283" s="229"/>
      <c r="B283" s="234" t="s">
        <v>552</v>
      </c>
      <c r="C283" s="229">
        <v>0</v>
      </c>
      <c r="D283" s="230">
        <v>0</v>
      </c>
      <c r="E283" s="229"/>
      <c r="F283" s="230">
        <v>0</v>
      </c>
      <c r="G283" s="229"/>
      <c r="H283" s="224">
        <v>114940</v>
      </c>
      <c r="I283" s="231"/>
      <c r="J283" s="232"/>
      <c r="K283" s="230"/>
      <c r="L283" s="230"/>
      <c r="M283" s="229"/>
      <c r="N283" s="230"/>
      <c r="O283" s="229"/>
      <c r="P283" s="230"/>
      <c r="Q283" s="229"/>
      <c r="R283" s="230"/>
      <c r="S283" s="229"/>
      <c r="T283" s="230"/>
      <c r="U283" s="229"/>
      <c r="V283" s="230"/>
      <c r="W283" s="229"/>
      <c r="X283" s="230"/>
      <c r="Y283" s="229"/>
      <c r="Z283" s="230"/>
    </row>
    <row r="284" spans="1:26" x14ac:dyDescent="0.25">
      <c r="A284" s="229"/>
      <c r="B284" s="234" t="s">
        <v>553</v>
      </c>
      <c r="C284" s="229">
        <v>0</v>
      </c>
      <c r="D284" s="230">
        <v>0</v>
      </c>
      <c r="E284" s="229"/>
      <c r="F284" s="230">
        <v>0</v>
      </c>
      <c r="G284" s="229"/>
      <c r="H284" s="224">
        <v>114940</v>
      </c>
      <c r="I284" s="231"/>
      <c r="J284" s="232"/>
      <c r="K284" s="230"/>
      <c r="L284" s="230"/>
      <c r="M284" s="229"/>
      <c r="N284" s="230"/>
      <c r="O284" s="229"/>
      <c r="P284" s="230"/>
      <c r="Q284" s="229"/>
      <c r="R284" s="230"/>
      <c r="S284" s="229"/>
      <c r="T284" s="230"/>
      <c r="U284" s="229"/>
      <c r="V284" s="230"/>
      <c r="W284" s="229"/>
      <c r="X284" s="230"/>
      <c r="Y284" s="229"/>
      <c r="Z284" s="230"/>
    </row>
    <row r="285" spans="1:26" x14ac:dyDescent="0.25">
      <c r="A285" s="229"/>
      <c r="B285" s="234" t="s">
        <v>554</v>
      </c>
      <c r="C285" s="229">
        <v>0</v>
      </c>
      <c r="D285" s="230">
        <v>0</v>
      </c>
      <c r="E285" s="229"/>
      <c r="F285" s="230">
        <v>0</v>
      </c>
      <c r="G285" s="229"/>
      <c r="H285" s="224">
        <v>114940</v>
      </c>
      <c r="I285" s="231"/>
      <c r="J285" s="232"/>
      <c r="K285" s="230"/>
      <c r="L285" s="230"/>
      <c r="M285" s="229"/>
      <c r="N285" s="230"/>
      <c r="O285" s="229"/>
      <c r="P285" s="230"/>
      <c r="Q285" s="229"/>
      <c r="R285" s="230"/>
      <c r="S285" s="229"/>
      <c r="T285" s="230"/>
      <c r="U285" s="229"/>
      <c r="V285" s="230"/>
      <c r="W285" s="229"/>
      <c r="X285" s="230"/>
      <c r="Y285" s="229"/>
      <c r="Z285" s="230"/>
    </row>
    <row r="286" spans="1:26" x14ac:dyDescent="0.25">
      <c r="A286" s="229"/>
      <c r="B286" s="234" t="s">
        <v>555</v>
      </c>
      <c r="C286" s="229">
        <v>0</v>
      </c>
      <c r="D286" s="230">
        <v>0</v>
      </c>
      <c r="E286" s="229"/>
      <c r="F286" s="230">
        <v>0</v>
      </c>
      <c r="G286" s="229"/>
      <c r="H286" s="224">
        <v>114940</v>
      </c>
      <c r="I286" s="231"/>
      <c r="J286" s="232"/>
      <c r="K286" s="230"/>
      <c r="L286" s="230"/>
      <c r="M286" s="229"/>
      <c r="N286" s="230"/>
      <c r="O286" s="229"/>
      <c r="P286" s="230"/>
      <c r="Q286" s="229"/>
      <c r="R286" s="230"/>
      <c r="S286" s="229"/>
      <c r="T286" s="230"/>
      <c r="U286" s="229"/>
      <c r="V286" s="230"/>
      <c r="W286" s="229"/>
      <c r="X286" s="230"/>
      <c r="Y286" s="229"/>
      <c r="Z286" s="230"/>
    </row>
    <row r="287" spans="1:26" x14ac:dyDescent="0.25">
      <c r="A287" s="229"/>
      <c r="B287" s="234" t="s">
        <v>556</v>
      </c>
      <c r="C287" s="229">
        <v>0</v>
      </c>
      <c r="D287" s="230">
        <v>0</v>
      </c>
      <c r="E287" s="229"/>
      <c r="F287" s="230">
        <v>0</v>
      </c>
      <c r="G287" s="229"/>
      <c r="H287" s="224">
        <v>114940</v>
      </c>
      <c r="I287" s="231"/>
      <c r="J287" s="232"/>
      <c r="K287" s="230"/>
      <c r="L287" s="230"/>
      <c r="M287" s="229"/>
      <c r="N287" s="230"/>
      <c r="O287" s="229"/>
      <c r="P287" s="230"/>
      <c r="Q287" s="229"/>
      <c r="R287" s="230"/>
      <c r="S287" s="229"/>
      <c r="T287" s="230"/>
      <c r="U287" s="229"/>
      <c r="V287" s="230"/>
      <c r="W287" s="229"/>
      <c r="X287" s="230"/>
      <c r="Y287" s="229"/>
      <c r="Z287" s="230"/>
    </row>
    <row r="288" spans="1:26" x14ac:dyDescent="0.25">
      <c r="A288" s="229"/>
      <c r="B288" s="234" t="s">
        <v>557</v>
      </c>
      <c r="C288" s="229">
        <v>0</v>
      </c>
      <c r="D288" s="230">
        <v>0</v>
      </c>
      <c r="E288" s="229"/>
      <c r="F288" s="230">
        <v>0</v>
      </c>
      <c r="G288" s="229"/>
      <c r="H288" s="224">
        <v>114940</v>
      </c>
      <c r="I288" s="231"/>
      <c r="J288" s="232"/>
      <c r="K288" s="230"/>
      <c r="L288" s="230"/>
      <c r="M288" s="229"/>
      <c r="N288" s="230"/>
      <c r="O288" s="229"/>
      <c r="P288" s="230"/>
      <c r="Q288" s="229"/>
      <c r="R288" s="230"/>
      <c r="S288" s="229"/>
      <c r="T288" s="230"/>
      <c r="U288" s="229"/>
      <c r="V288" s="230"/>
      <c r="W288" s="229"/>
      <c r="X288" s="230"/>
      <c r="Y288" s="229"/>
      <c r="Z288" s="230"/>
    </row>
    <row r="289" spans="1:26" x14ac:dyDescent="0.25">
      <c r="A289" s="229"/>
      <c r="B289" s="234" t="s">
        <v>558</v>
      </c>
      <c r="C289" s="229">
        <v>0</v>
      </c>
      <c r="D289" s="230">
        <v>0</v>
      </c>
      <c r="E289" s="229"/>
      <c r="F289" s="230">
        <v>0</v>
      </c>
      <c r="G289" s="229"/>
      <c r="H289" s="224">
        <v>114940</v>
      </c>
      <c r="I289" s="231"/>
      <c r="J289" s="232"/>
      <c r="K289" s="230"/>
      <c r="L289" s="230"/>
      <c r="M289" s="229"/>
      <c r="N289" s="230"/>
      <c r="O289" s="229"/>
      <c r="P289" s="230"/>
      <c r="Q289" s="229"/>
      <c r="R289" s="230"/>
      <c r="S289" s="229"/>
      <c r="T289" s="230"/>
      <c r="U289" s="229"/>
      <c r="V289" s="230"/>
      <c r="W289" s="229"/>
      <c r="X289" s="230"/>
      <c r="Y289" s="229"/>
      <c r="Z289" s="230"/>
    </row>
    <row r="290" spans="1:26" x14ac:dyDescent="0.25">
      <c r="A290" s="229"/>
      <c r="B290" s="234" t="s">
        <v>559</v>
      </c>
      <c r="C290" s="229">
        <v>0</v>
      </c>
      <c r="D290" s="230">
        <v>0</v>
      </c>
      <c r="E290" s="229"/>
      <c r="F290" s="230">
        <v>0</v>
      </c>
      <c r="G290" s="229"/>
      <c r="H290" s="224">
        <v>114940</v>
      </c>
      <c r="I290" s="231"/>
      <c r="J290" s="232"/>
      <c r="K290" s="230"/>
      <c r="L290" s="230"/>
      <c r="M290" s="229"/>
      <c r="N290" s="230"/>
      <c r="O290" s="229"/>
      <c r="P290" s="230"/>
      <c r="Q290" s="229"/>
      <c r="R290" s="230"/>
      <c r="S290" s="229"/>
      <c r="T290" s="230"/>
      <c r="U290" s="229"/>
      <c r="V290" s="230"/>
      <c r="W290" s="229"/>
      <c r="X290" s="230"/>
      <c r="Y290" s="229"/>
      <c r="Z290" s="230"/>
    </row>
    <row r="291" spans="1:26" x14ac:dyDescent="0.25">
      <c r="A291" s="229"/>
      <c r="B291" s="234" t="s">
        <v>560</v>
      </c>
      <c r="C291" s="229">
        <v>0</v>
      </c>
      <c r="D291" s="230">
        <v>0</v>
      </c>
      <c r="E291" s="229"/>
      <c r="F291" s="230">
        <v>0</v>
      </c>
      <c r="G291" s="229"/>
      <c r="H291" s="224">
        <v>114940</v>
      </c>
      <c r="I291" s="231"/>
      <c r="J291" s="232"/>
      <c r="K291" s="230"/>
      <c r="L291" s="230"/>
      <c r="M291" s="229"/>
      <c r="N291" s="230"/>
      <c r="O291" s="229"/>
      <c r="P291" s="230"/>
      <c r="Q291" s="229"/>
      <c r="R291" s="230"/>
      <c r="S291" s="229"/>
      <c r="T291" s="230"/>
      <c r="U291" s="229"/>
      <c r="V291" s="230"/>
      <c r="W291" s="229"/>
      <c r="X291" s="230"/>
      <c r="Y291" s="229"/>
      <c r="Z291" s="230"/>
    </row>
    <row r="292" spans="1:26" x14ac:dyDescent="0.25">
      <c r="A292" s="229"/>
      <c r="B292" s="234" t="s">
        <v>561</v>
      </c>
      <c r="C292" s="229">
        <v>0</v>
      </c>
      <c r="D292" s="230">
        <v>0</v>
      </c>
      <c r="E292" s="229"/>
      <c r="F292" s="230">
        <v>0</v>
      </c>
      <c r="G292" s="229"/>
      <c r="H292" s="224">
        <v>114940</v>
      </c>
      <c r="I292" s="231"/>
      <c r="J292" s="232"/>
      <c r="K292" s="230"/>
      <c r="L292" s="230"/>
      <c r="M292" s="229"/>
      <c r="N292" s="230"/>
      <c r="O292" s="229"/>
      <c r="P292" s="230"/>
      <c r="Q292" s="229"/>
      <c r="R292" s="230"/>
      <c r="S292" s="229"/>
      <c r="T292" s="230"/>
      <c r="U292" s="229"/>
      <c r="V292" s="230"/>
      <c r="W292" s="229"/>
      <c r="X292" s="230"/>
      <c r="Y292" s="229"/>
      <c r="Z292" s="230"/>
    </row>
    <row r="293" spans="1:26" x14ac:dyDescent="0.25">
      <c r="A293" s="229"/>
      <c r="B293" s="234" t="s">
        <v>562</v>
      </c>
      <c r="C293" s="229">
        <v>0</v>
      </c>
      <c r="D293" s="230">
        <v>0</v>
      </c>
      <c r="E293" s="229"/>
      <c r="F293" s="230">
        <v>0</v>
      </c>
      <c r="G293" s="229"/>
      <c r="H293" s="224">
        <v>114940</v>
      </c>
      <c r="I293" s="231"/>
      <c r="J293" s="232"/>
      <c r="K293" s="230"/>
      <c r="L293" s="230"/>
      <c r="M293" s="229"/>
      <c r="N293" s="230"/>
      <c r="O293" s="229"/>
      <c r="P293" s="230"/>
      <c r="Q293" s="229"/>
      <c r="R293" s="230"/>
      <c r="S293" s="229"/>
      <c r="T293" s="230"/>
      <c r="U293" s="229"/>
      <c r="V293" s="230"/>
      <c r="W293" s="229"/>
      <c r="X293" s="230"/>
      <c r="Y293" s="229"/>
      <c r="Z293" s="230"/>
    </row>
    <row r="294" spans="1:26" x14ac:dyDescent="0.25">
      <c r="A294" s="229"/>
      <c r="B294" s="234" t="s">
        <v>563</v>
      </c>
      <c r="C294" s="229">
        <v>0</v>
      </c>
      <c r="D294" s="230">
        <v>0</v>
      </c>
      <c r="E294" s="229"/>
      <c r="F294" s="230">
        <v>0</v>
      </c>
      <c r="G294" s="229"/>
      <c r="H294" s="224">
        <v>114940</v>
      </c>
      <c r="I294" s="231"/>
      <c r="J294" s="232"/>
      <c r="K294" s="230"/>
      <c r="L294" s="230"/>
      <c r="M294" s="229"/>
      <c r="N294" s="230"/>
      <c r="O294" s="229"/>
      <c r="P294" s="230"/>
      <c r="Q294" s="229"/>
      <c r="R294" s="230"/>
      <c r="S294" s="229"/>
      <c r="T294" s="230"/>
      <c r="U294" s="229"/>
      <c r="V294" s="230"/>
      <c r="W294" s="229"/>
      <c r="X294" s="230"/>
      <c r="Y294" s="229"/>
      <c r="Z294" s="230"/>
    </row>
    <row r="295" spans="1:26" x14ac:dyDescent="0.25">
      <c r="A295" s="229"/>
      <c r="B295" s="234" t="s">
        <v>564</v>
      </c>
      <c r="C295" s="229">
        <v>0</v>
      </c>
      <c r="D295" s="230">
        <v>0</v>
      </c>
      <c r="E295" s="229"/>
      <c r="F295" s="230">
        <v>0</v>
      </c>
      <c r="G295" s="229"/>
      <c r="H295" s="224">
        <v>114940</v>
      </c>
      <c r="I295" s="231"/>
      <c r="J295" s="232"/>
      <c r="K295" s="230"/>
      <c r="L295" s="230"/>
      <c r="M295" s="229"/>
      <c r="N295" s="230"/>
      <c r="O295" s="229"/>
      <c r="P295" s="230"/>
      <c r="Q295" s="229"/>
      <c r="R295" s="230"/>
      <c r="S295" s="229"/>
      <c r="T295" s="230"/>
      <c r="U295" s="229"/>
      <c r="V295" s="230"/>
      <c r="W295" s="229"/>
      <c r="X295" s="230"/>
      <c r="Y295" s="229"/>
      <c r="Z295" s="230"/>
    </row>
    <row r="296" spans="1:26" x14ac:dyDescent="0.25">
      <c r="A296" s="229"/>
      <c r="B296" s="234" t="s">
        <v>565</v>
      </c>
      <c r="C296" s="229">
        <v>0</v>
      </c>
      <c r="D296" s="230">
        <v>0</v>
      </c>
      <c r="E296" s="229"/>
      <c r="F296" s="230">
        <v>0</v>
      </c>
      <c r="G296" s="229"/>
      <c r="H296" s="224">
        <v>114940</v>
      </c>
      <c r="I296" s="231"/>
      <c r="J296" s="232"/>
      <c r="K296" s="230"/>
      <c r="L296" s="230"/>
      <c r="M296" s="229"/>
      <c r="N296" s="230"/>
      <c r="O296" s="229"/>
      <c r="P296" s="230"/>
      <c r="Q296" s="229"/>
      <c r="R296" s="230"/>
      <c r="S296" s="229"/>
      <c r="T296" s="230"/>
      <c r="U296" s="229"/>
      <c r="V296" s="230"/>
      <c r="W296" s="229"/>
      <c r="X296" s="230"/>
      <c r="Y296" s="229"/>
      <c r="Z296" s="230"/>
    </row>
    <row r="297" spans="1:26" x14ac:dyDescent="0.25">
      <c r="A297" s="229"/>
      <c r="B297" s="234" t="s">
        <v>566</v>
      </c>
      <c r="C297" s="229">
        <v>0</v>
      </c>
      <c r="D297" s="230">
        <v>0</v>
      </c>
      <c r="E297" s="229"/>
      <c r="F297" s="230">
        <v>0</v>
      </c>
      <c r="G297" s="229"/>
      <c r="H297" s="224">
        <v>114940</v>
      </c>
      <c r="I297" s="231"/>
      <c r="J297" s="232"/>
      <c r="K297" s="230"/>
      <c r="L297" s="230"/>
      <c r="M297" s="229"/>
      <c r="N297" s="230"/>
      <c r="O297" s="229"/>
      <c r="P297" s="230"/>
      <c r="Q297" s="229"/>
      <c r="R297" s="230"/>
      <c r="S297" s="229"/>
      <c r="T297" s="230"/>
      <c r="U297" s="229"/>
      <c r="V297" s="230"/>
      <c r="W297" s="229"/>
      <c r="X297" s="230"/>
      <c r="Y297" s="229"/>
      <c r="Z297" s="230"/>
    </row>
    <row r="298" spans="1:26" x14ac:dyDescent="0.25">
      <c r="A298" s="229"/>
      <c r="B298" s="234" t="s">
        <v>567</v>
      </c>
      <c r="C298" s="229">
        <v>0</v>
      </c>
      <c r="D298" s="230">
        <v>0</v>
      </c>
      <c r="E298" s="229"/>
      <c r="F298" s="230">
        <v>0</v>
      </c>
      <c r="G298" s="229"/>
      <c r="H298" s="224">
        <v>114940</v>
      </c>
      <c r="I298" s="231"/>
      <c r="J298" s="232"/>
      <c r="K298" s="230"/>
      <c r="L298" s="230"/>
      <c r="M298" s="229"/>
      <c r="N298" s="230"/>
      <c r="O298" s="229"/>
      <c r="P298" s="230"/>
      <c r="Q298" s="229"/>
      <c r="R298" s="230"/>
      <c r="S298" s="229"/>
      <c r="T298" s="230"/>
      <c r="U298" s="229"/>
      <c r="V298" s="230"/>
      <c r="W298" s="229"/>
      <c r="X298" s="230"/>
      <c r="Y298" s="229"/>
      <c r="Z298" s="230"/>
    </row>
    <row r="299" spans="1:26" x14ac:dyDescent="0.25">
      <c r="A299" s="229"/>
      <c r="B299" s="234" t="s">
        <v>568</v>
      </c>
      <c r="C299" s="229">
        <v>0</v>
      </c>
      <c r="D299" s="230">
        <v>0</v>
      </c>
      <c r="E299" s="229"/>
      <c r="F299" s="230">
        <v>0</v>
      </c>
      <c r="G299" s="229"/>
      <c r="H299" s="224">
        <v>114940</v>
      </c>
      <c r="I299" s="231"/>
      <c r="J299" s="232"/>
      <c r="K299" s="230"/>
      <c r="L299" s="230"/>
      <c r="M299" s="229"/>
      <c r="N299" s="230"/>
      <c r="O299" s="229"/>
      <c r="P299" s="230"/>
      <c r="Q299" s="229"/>
      <c r="R299" s="230"/>
      <c r="S299" s="229"/>
      <c r="T299" s="230"/>
      <c r="U299" s="229"/>
      <c r="V299" s="230"/>
      <c r="W299" s="229"/>
      <c r="X299" s="230"/>
      <c r="Y299" s="229"/>
      <c r="Z299" s="230"/>
    </row>
    <row r="300" spans="1:26" x14ac:dyDescent="0.25">
      <c r="A300" s="229"/>
      <c r="B300" s="234" t="s">
        <v>569</v>
      </c>
      <c r="C300" s="229">
        <v>0</v>
      </c>
      <c r="D300" s="230">
        <v>0</v>
      </c>
      <c r="E300" s="229"/>
      <c r="F300" s="230">
        <v>0</v>
      </c>
      <c r="G300" s="229"/>
      <c r="H300" s="224">
        <v>114940</v>
      </c>
      <c r="I300" s="231"/>
      <c r="J300" s="232"/>
      <c r="K300" s="230"/>
      <c r="L300" s="230"/>
      <c r="M300" s="229"/>
      <c r="N300" s="230"/>
      <c r="O300" s="229"/>
      <c r="P300" s="230"/>
      <c r="Q300" s="229"/>
      <c r="R300" s="230"/>
      <c r="S300" s="229"/>
      <c r="T300" s="230"/>
      <c r="U300" s="229"/>
      <c r="V300" s="230"/>
      <c r="W300" s="229"/>
      <c r="X300" s="230"/>
      <c r="Y300" s="229"/>
      <c r="Z300" s="230"/>
    </row>
    <row r="301" spans="1:26" x14ac:dyDescent="0.25">
      <c r="A301" s="229"/>
      <c r="B301" s="234" t="s">
        <v>570</v>
      </c>
      <c r="C301" s="229">
        <v>0</v>
      </c>
      <c r="D301" s="230">
        <v>0</v>
      </c>
      <c r="E301" s="229"/>
      <c r="F301" s="230">
        <v>0</v>
      </c>
      <c r="G301" s="229"/>
      <c r="H301" s="224">
        <v>114940</v>
      </c>
      <c r="I301" s="231"/>
      <c r="J301" s="232"/>
      <c r="K301" s="230"/>
      <c r="L301" s="230"/>
      <c r="M301" s="229"/>
      <c r="N301" s="230"/>
      <c r="O301" s="229"/>
      <c r="P301" s="230"/>
      <c r="Q301" s="229"/>
      <c r="R301" s="230"/>
      <c r="S301" s="229"/>
      <c r="T301" s="230"/>
      <c r="U301" s="229"/>
      <c r="V301" s="230"/>
      <c r="W301" s="229"/>
      <c r="X301" s="230"/>
      <c r="Y301" s="229"/>
      <c r="Z301" s="230"/>
    </row>
    <row r="302" spans="1:26" x14ac:dyDescent="0.25">
      <c r="A302" s="229"/>
      <c r="B302" s="234" t="s">
        <v>571</v>
      </c>
      <c r="C302" s="229">
        <v>0</v>
      </c>
      <c r="D302" s="230">
        <v>0</v>
      </c>
      <c r="E302" s="229"/>
      <c r="F302" s="230">
        <v>0</v>
      </c>
      <c r="G302" s="229"/>
      <c r="H302" s="224">
        <v>114940</v>
      </c>
      <c r="I302" s="231"/>
      <c r="J302" s="232"/>
      <c r="K302" s="230"/>
      <c r="L302" s="230"/>
      <c r="M302" s="229"/>
      <c r="N302" s="230"/>
      <c r="O302" s="229"/>
      <c r="P302" s="230"/>
      <c r="Q302" s="229"/>
      <c r="R302" s="230"/>
      <c r="S302" s="229"/>
      <c r="T302" s="230"/>
      <c r="U302" s="229"/>
      <c r="V302" s="230"/>
      <c r="W302" s="229"/>
      <c r="X302" s="230"/>
      <c r="Y302" s="229"/>
      <c r="Z302" s="230"/>
    </row>
    <row r="303" spans="1:26" x14ac:dyDescent="0.25">
      <c r="A303" s="229"/>
      <c r="B303" s="234" t="s">
        <v>572</v>
      </c>
      <c r="C303" s="229">
        <v>0</v>
      </c>
      <c r="D303" s="230">
        <v>0</v>
      </c>
      <c r="E303" s="229"/>
      <c r="F303" s="230">
        <v>0</v>
      </c>
      <c r="G303" s="229"/>
      <c r="H303" s="224">
        <v>114940</v>
      </c>
      <c r="I303" s="231"/>
      <c r="J303" s="232"/>
      <c r="K303" s="230"/>
      <c r="L303" s="230"/>
      <c r="M303" s="229"/>
      <c r="N303" s="230"/>
      <c r="O303" s="229"/>
      <c r="P303" s="230"/>
      <c r="Q303" s="229"/>
      <c r="R303" s="230"/>
      <c r="S303" s="229"/>
      <c r="T303" s="230"/>
      <c r="U303" s="229"/>
      <c r="V303" s="230"/>
      <c r="W303" s="229"/>
      <c r="X303" s="230"/>
      <c r="Y303" s="229"/>
      <c r="Z303" s="230"/>
    </row>
    <row r="304" spans="1:26" x14ac:dyDescent="0.25">
      <c r="A304" s="229"/>
      <c r="B304" s="234" t="s">
        <v>573</v>
      </c>
      <c r="C304" s="229">
        <v>0</v>
      </c>
      <c r="D304" s="230">
        <v>0</v>
      </c>
      <c r="E304" s="229"/>
      <c r="F304" s="230">
        <v>0</v>
      </c>
      <c r="G304" s="229"/>
      <c r="H304" s="224">
        <v>114940</v>
      </c>
      <c r="I304" s="231"/>
      <c r="J304" s="232"/>
      <c r="K304" s="230"/>
      <c r="L304" s="230"/>
      <c r="M304" s="229"/>
      <c r="N304" s="230"/>
      <c r="O304" s="229"/>
      <c r="P304" s="230"/>
      <c r="Q304" s="229"/>
      <c r="R304" s="230"/>
      <c r="S304" s="229"/>
      <c r="T304" s="230"/>
      <c r="U304" s="229"/>
      <c r="V304" s="230"/>
      <c r="W304" s="229"/>
      <c r="X304" s="230"/>
      <c r="Y304" s="229"/>
      <c r="Z304" s="230"/>
    </row>
    <row r="305" spans="1:26" x14ac:dyDescent="0.25">
      <c r="A305" s="229"/>
      <c r="B305" s="234" t="s">
        <v>574</v>
      </c>
      <c r="C305" s="229">
        <v>0</v>
      </c>
      <c r="D305" s="230">
        <v>0</v>
      </c>
      <c r="E305" s="229"/>
      <c r="F305" s="230">
        <v>0</v>
      </c>
      <c r="G305" s="229"/>
      <c r="H305" s="224">
        <v>114940</v>
      </c>
      <c r="I305" s="231"/>
      <c r="J305" s="232"/>
      <c r="K305" s="230"/>
      <c r="L305" s="230"/>
      <c r="M305" s="229"/>
      <c r="N305" s="230"/>
      <c r="O305" s="229"/>
      <c r="P305" s="230"/>
      <c r="Q305" s="229"/>
      <c r="R305" s="230"/>
      <c r="S305" s="229"/>
      <c r="T305" s="230"/>
      <c r="U305" s="229"/>
      <c r="V305" s="230"/>
      <c r="W305" s="229"/>
      <c r="X305" s="230"/>
      <c r="Y305" s="229"/>
      <c r="Z305" s="230"/>
    </row>
    <row r="306" spans="1:26" x14ac:dyDescent="0.25">
      <c r="A306" s="229"/>
      <c r="B306" s="234" t="s">
        <v>575</v>
      </c>
      <c r="C306" s="229">
        <v>0</v>
      </c>
      <c r="D306" s="230">
        <v>0</v>
      </c>
      <c r="E306" s="229"/>
      <c r="F306" s="230">
        <v>0</v>
      </c>
      <c r="G306" s="229"/>
      <c r="H306" s="224">
        <v>114940</v>
      </c>
      <c r="I306" s="231"/>
      <c r="J306" s="232"/>
      <c r="K306" s="230"/>
      <c r="L306" s="230"/>
      <c r="M306" s="229"/>
      <c r="N306" s="230"/>
      <c r="O306" s="229"/>
      <c r="P306" s="230"/>
      <c r="Q306" s="229"/>
      <c r="R306" s="230"/>
      <c r="S306" s="229"/>
      <c r="T306" s="230"/>
      <c r="U306" s="229"/>
      <c r="V306" s="230"/>
      <c r="W306" s="229"/>
      <c r="X306" s="230"/>
      <c r="Y306" s="229"/>
      <c r="Z306" s="230"/>
    </row>
    <row r="307" spans="1:26" x14ac:dyDescent="0.25">
      <c r="A307" s="229"/>
      <c r="B307" s="234" t="s">
        <v>576</v>
      </c>
      <c r="C307" s="229">
        <v>0</v>
      </c>
      <c r="D307" s="230">
        <v>0</v>
      </c>
      <c r="E307" s="229"/>
      <c r="F307" s="230">
        <v>0</v>
      </c>
      <c r="G307" s="229"/>
      <c r="H307" s="224">
        <v>114940</v>
      </c>
      <c r="I307" s="231"/>
      <c r="J307" s="232"/>
      <c r="K307" s="230"/>
      <c r="L307" s="230"/>
      <c r="M307" s="229"/>
      <c r="N307" s="230"/>
      <c r="O307" s="229"/>
      <c r="P307" s="230"/>
      <c r="Q307" s="229"/>
      <c r="R307" s="230"/>
      <c r="S307" s="229"/>
      <c r="T307" s="230"/>
      <c r="U307" s="229"/>
      <c r="V307" s="230"/>
      <c r="W307" s="229"/>
      <c r="X307" s="230"/>
      <c r="Y307" s="229"/>
      <c r="Z307" s="230"/>
    </row>
    <row r="308" spans="1:26" x14ac:dyDescent="0.25">
      <c r="A308" s="229"/>
      <c r="B308" s="234" t="s">
        <v>577</v>
      </c>
      <c r="C308" s="229">
        <v>0</v>
      </c>
      <c r="D308" s="230">
        <v>0</v>
      </c>
      <c r="E308" s="229"/>
      <c r="F308" s="230">
        <v>0</v>
      </c>
      <c r="G308" s="229"/>
      <c r="H308" s="224">
        <v>114940</v>
      </c>
      <c r="I308" s="231"/>
      <c r="J308" s="232"/>
      <c r="K308" s="230"/>
      <c r="L308" s="230"/>
      <c r="M308" s="229"/>
      <c r="N308" s="230"/>
      <c r="O308" s="229"/>
      <c r="P308" s="230"/>
      <c r="Q308" s="229"/>
      <c r="R308" s="230"/>
      <c r="S308" s="229"/>
      <c r="T308" s="230"/>
      <c r="U308" s="229"/>
      <c r="V308" s="230"/>
      <c r="W308" s="229"/>
      <c r="X308" s="230"/>
      <c r="Y308" s="229"/>
      <c r="Z308" s="230"/>
    </row>
    <row r="309" spans="1:26" x14ac:dyDescent="0.25">
      <c r="A309" s="229"/>
      <c r="B309" s="234" t="s">
        <v>578</v>
      </c>
      <c r="C309" s="229">
        <v>0</v>
      </c>
      <c r="D309" s="230">
        <v>0</v>
      </c>
      <c r="E309" s="229"/>
      <c r="F309" s="230">
        <v>0</v>
      </c>
      <c r="G309" s="229"/>
      <c r="H309" s="224">
        <v>114940</v>
      </c>
      <c r="I309" s="231"/>
      <c r="J309" s="232"/>
      <c r="K309" s="230"/>
      <c r="L309" s="230"/>
      <c r="M309" s="229"/>
      <c r="N309" s="230"/>
      <c r="O309" s="229"/>
      <c r="P309" s="230"/>
      <c r="Q309" s="229"/>
      <c r="R309" s="230"/>
      <c r="S309" s="229"/>
      <c r="T309" s="230"/>
      <c r="U309" s="229"/>
      <c r="V309" s="230"/>
      <c r="W309" s="229"/>
      <c r="X309" s="230"/>
      <c r="Y309" s="229"/>
      <c r="Z309" s="230"/>
    </row>
    <row r="310" spans="1:26" x14ac:dyDescent="0.25">
      <c r="A310" s="229"/>
      <c r="B310" s="234" t="s">
        <v>579</v>
      </c>
      <c r="C310" s="229">
        <v>0</v>
      </c>
      <c r="D310" s="230">
        <v>0</v>
      </c>
      <c r="E310" s="229"/>
      <c r="F310" s="230">
        <v>0</v>
      </c>
      <c r="G310" s="229"/>
      <c r="H310" s="224">
        <v>114940</v>
      </c>
      <c r="I310" s="231"/>
      <c r="J310" s="232"/>
      <c r="K310" s="230"/>
      <c r="L310" s="230"/>
      <c r="M310" s="229"/>
      <c r="N310" s="230"/>
      <c r="O310" s="229"/>
      <c r="P310" s="230"/>
      <c r="Q310" s="229"/>
      <c r="R310" s="230"/>
      <c r="S310" s="229"/>
      <c r="T310" s="230"/>
      <c r="U310" s="229"/>
      <c r="V310" s="230"/>
      <c r="W310" s="229"/>
      <c r="X310" s="230"/>
      <c r="Y310" s="229"/>
      <c r="Z310" s="230"/>
    </row>
    <row r="311" spans="1:26" x14ac:dyDescent="0.25">
      <c r="A311" s="229"/>
      <c r="B311" s="234" t="s">
        <v>613</v>
      </c>
      <c r="C311" s="229">
        <v>0</v>
      </c>
      <c r="D311" s="230">
        <v>0</v>
      </c>
      <c r="E311" s="229"/>
      <c r="F311" s="230">
        <v>0</v>
      </c>
      <c r="G311" s="229"/>
      <c r="H311" s="224">
        <v>114940</v>
      </c>
      <c r="I311" s="231"/>
      <c r="J311" s="232"/>
      <c r="K311" s="230"/>
      <c r="L311" s="230"/>
      <c r="M311" s="229"/>
      <c r="N311" s="230"/>
      <c r="O311" s="229"/>
      <c r="P311" s="230"/>
      <c r="Q311" s="229"/>
      <c r="R311" s="230"/>
      <c r="S311" s="229"/>
      <c r="T311" s="230"/>
      <c r="U311" s="229"/>
      <c r="V311" s="230"/>
      <c r="W311" s="229"/>
      <c r="X311" s="230"/>
      <c r="Y311" s="229"/>
      <c r="Z311" s="230"/>
    </row>
    <row r="312" spans="1:26" x14ac:dyDescent="0.25">
      <c r="A312" s="229"/>
      <c r="B312" s="234" t="s">
        <v>614</v>
      </c>
      <c r="C312" s="229"/>
      <c r="D312" s="230"/>
      <c r="E312" s="229"/>
      <c r="F312" s="230">
        <v>0</v>
      </c>
      <c r="G312" s="229"/>
      <c r="H312" s="224">
        <v>114940</v>
      </c>
      <c r="I312" s="231"/>
      <c r="J312" s="232"/>
      <c r="K312" s="230"/>
      <c r="L312" s="230"/>
      <c r="M312" s="229"/>
      <c r="N312" s="230"/>
      <c r="O312" s="229"/>
      <c r="P312" s="230"/>
      <c r="Q312" s="229"/>
      <c r="R312" s="230"/>
      <c r="S312" s="229"/>
      <c r="T312" s="230"/>
      <c r="U312" s="229"/>
      <c r="V312" s="230"/>
      <c r="W312" s="229"/>
      <c r="X312" s="230"/>
      <c r="Y312" s="229"/>
      <c r="Z312" s="230"/>
    </row>
    <row r="313" spans="1:26" x14ac:dyDescent="0.25">
      <c r="A313" s="229"/>
      <c r="B313" s="234" t="s">
        <v>615</v>
      </c>
      <c r="C313" s="229">
        <v>0</v>
      </c>
      <c r="D313" s="230">
        <v>0</v>
      </c>
      <c r="E313" s="229"/>
      <c r="F313" s="230">
        <v>0</v>
      </c>
      <c r="G313" s="229"/>
      <c r="H313" s="224">
        <v>114940</v>
      </c>
      <c r="I313" s="231"/>
      <c r="J313" s="232"/>
      <c r="K313" s="230"/>
      <c r="L313" s="230"/>
      <c r="M313" s="229"/>
      <c r="N313" s="230"/>
      <c r="O313" s="229"/>
      <c r="P313" s="230"/>
      <c r="Q313" s="229"/>
      <c r="R313" s="230"/>
      <c r="S313" s="229"/>
      <c r="T313" s="230"/>
      <c r="U313" s="229"/>
      <c r="V313" s="230"/>
      <c r="W313" s="229"/>
      <c r="X313" s="230"/>
      <c r="Y313" s="229"/>
      <c r="Z313" s="230"/>
    </row>
    <row r="314" spans="1:26" x14ac:dyDescent="0.25">
      <c r="A314" s="229"/>
      <c r="B314" s="234" t="s">
        <v>616</v>
      </c>
      <c r="C314" s="229">
        <v>0</v>
      </c>
      <c r="D314" s="230">
        <v>0</v>
      </c>
      <c r="E314" s="229"/>
      <c r="F314" s="230">
        <v>0</v>
      </c>
      <c r="G314" s="229"/>
      <c r="H314" s="224">
        <v>114940</v>
      </c>
      <c r="I314" s="231"/>
      <c r="J314" s="232"/>
      <c r="K314" s="230"/>
      <c r="L314" s="230"/>
      <c r="M314" s="229"/>
      <c r="N314" s="230"/>
      <c r="O314" s="229"/>
      <c r="P314" s="230"/>
      <c r="Q314" s="229"/>
      <c r="R314" s="230"/>
      <c r="S314" s="229"/>
      <c r="T314" s="230"/>
      <c r="U314" s="229"/>
      <c r="V314" s="230"/>
      <c r="W314" s="229"/>
      <c r="X314" s="230"/>
      <c r="Y314" s="229"/>
      <c r="Z314" s="230"/>
    </row>
    <row r="315" spans="1:26" ht="30" x14ac:dyDescent="0.25">
      <c r="A315" s="229"/>
      <c r="B315" s="234" t="s">
        <v>617</v>
      </c>
      <c r="C315" s="229">
        <v>0</v>
      </c>
      <c r="D315" s="230">
        <v>0</v>
      </c>
      <c r="E315" s="229"/>
      <c r="F315" s="230">
        <v>0</v>
      </c>
      <c r="G315" s="229"/>
      <c r="H315" s="224">
        <v>114940</v>
      </c>
      <c r="I315" s="231">
        <v>0</v>
      </c>
      <c r="J315" s="232">
        <v>0</v>
      </c>
      <c r="K315" s="230" t="s">
        <v>625</v>
      </c>
      <c r="L315" s="237" t="s">
        <v>629</v>
      </c>
      <c r="M315" s="229"/>
      <c r="N315" s="230"/>
      <c r="O315" s="229"/>
      <c r="P315" s="230"/>
      <c r="Q315" s="229"/>
      <c r="R315" s="230"/>
      <c r="S315" s="229"/>
      <c r="T315" s="230"/>
      <c r="U315" s="229"/>
      <c r="V315" s="230"/>
      <c r="W315" s="229"/>
      <c r="X315" s="230"/>
      <c r="Y315" s="229"/>
      <c r="Z315" s="230"/>
    </row>
    <row r="316" spans="1:26" ht="30" x14ac:dyDescent="0.25">
      <c r="A316" s="229"/>
      <c r="B316" s="234" t="s">
        <v>618</v>
      </c>
      <c r="C316" s="229">
        <v>0</v>
      </c>
      <c r="D316" s="230">
        <v>0</v>
      </c>
      <c r="E316" s="229"/>
      <c r="F316" s="230">
        <v>0</v>
      </c>
      <c r="G316" s="229"/>
      <c r="H316" s="224">
        <v>114940</v>
      </c>
      <c r="I316" s="231"/>
      <c r="J316" s="232"/>
      <c r="K316" s="230"/>
      <c r="L316" s="230"/>
      <c r="M316" s="229"/>
      <c r="N316" s="230"/>
      <c r="O316" s="229"/>
      <c r="P316" s="230"/>
      <c r="Q316" s="229"/>
      <c r="R316" s="230"/>
      <c r="S316" s="229"/>
      <c r="T316" s="230"/>
      <c r="U316" s="229"/>
      <c r="V316" s="230"/>
      <c r="W316" s="229"/>
      <c r="X316" s="230"/>
      <c r="Y316" s="229"/>
      <c r="Z316" s="230"/>
    </row>
    <row r="317" spans="1:26" x14ac:dyDescent="0.25">
      <c r="A317" s="229"/>
      <c r="B317" s="234" t="s">
        <v>619</v>
      </c>
      <c r="C317" s="227">
        <v>0</v>
      </c>
      <c r="D317" s="230">
        <v>0</v>
      </c>
      <c r="E317" s="229"/>
      <c r="F317" s="230">
        <v>0</v>
      </c>
      <c r="G317" s="227"/>
      <c r="H317" s="224">
        <v>114940</v>
      </c>
      <c r="I317" s="228"/>
      <c r="J317" s="228"/>
      <c r="K317" s="229"/>
      <c r="L317" s="230"/>
      <c r="M317" s="229"/>
      <c r="N317" s="230"/>
      <c r="O317" s="231"/>
      <c r="P317" s="232"/>
      <c r="Q317" s="231"/>
      <c r="R317" s="230"/>
      <c r="S317" s="231"/>
      <c r="T317" s="232"/>
      <c r="U317" s="231"/>
      <c r="V317" s="232"/>
      <c r="W317" s="233"/>
      <c r="X317" s="233"/>
      <c r="Y317" s="231"/>
      <c r="Z317" s="230"/>
    </row>
    <row r="318" spans="1:26" x14ac:dyDescent="0.25">
      <c r="A318" s="227"/>
      <c r="B318" s="234" t="s">
        <v>620</v>
      </c>
      <c r="C318" s="227">
        <v>0</v>
      </c>
      <c r="D318" s="242">
        <v>0</v>
      </c>
      <c r="E318" s="227"/>
      <c r="F318" s="242">
        <v>0</v>
      </c>
      <c r="G318" s="227"/>
      <c r="H318" s="224">
        <v>114940</v>
      </c>
      <c r="I318" s="228"/>
      <c r="J318" s="228"/>
      <c r="K318" s="227"/>
      <c r="L318" s="242"/>
      <c r="M318" s="227"/>
      <c r="N318" s="242"/>
      <c r="O318" s="228"/>
      <c r="P318" s="243"/>
      <c r="Q318" s="228"/>
      <c r="R318" s="242"/>
      <c r="S318" s="228"/>
      <c r="T318" s="243"/>
      <c r="U318" s="228"/>
      <c r="V318" s="243"/>
      <c r="W318" s="244"/>
      <c r="X318" s="244"/>
      <c r="Y318" s="228"/>
      <c r="Z318" s="242"/>
    </row>
    <row r="319" spans="1:26" x14ac:dyDescent="0.25">
      <c r="A319" s="245"/>
      <c r="B319" s="245"/>
      <c r="C319" s="245"/>
      <c r="D319" s="245"/>
      <c r="E319" s="245"/>
      <c r="F319" s="245"/>
      <c r="G319" s="245"/>
      <c r="H319" s="245"/>
      <c r="I319" s="245"/>
      <c r="J319" s="245"/>
      <c r="K319" s="245"/>
      <c r="L319" s="245"/>
      <c r="M319" s="245"/>
      <c r="N319" s="245"/>
      <c r="O319" s="245"/>
      <c r="P319" s="245"/>
      <c r="Q319" s="245"/>
      <c r="R319" s="245"/>
      <c r="S319" s="245"/>
      <c r="T319" s="245"/>
      <c r="U319" s="245"/>
      <c r="V319" s="245"/>
      <c r="W319" s="245"/>
      <c r="X319" s="245"/>
      <c r="Y319" s="245"/>
      <c r="Z319" s="245"/>
    </row>
    <row r="320" spans="1:26" ht="30" x14ac:dyDescent="0.25">
      <c r="A320" s="226" t="s">
        <v>630</v>
      </c>
      <c r="B320" s="227"/>
      <c r="C320" s="247">
        <f>SUM(C321:C414)</f>
        <v>6.47</v>
      </c>
      <c r="D320" s="247">
        <f>SUM(D321:D414)</f>
        <v>502</v>
      </c>
      <c r="E320" s="227"/>
      <c r="F320" s="247">
        <f>SUM(F321:F414)</f>
        <v>708.11000000000013</v>
      </c>
      <c r="G320" s="227"/>
      <c r="H320" s="224">
        <v>99264</v>
      </c>
      <c r="I320" s="228">
        <f>F320/H320</f>
        <v>7.133603320438428E-3</v>
      </c>
      <c r="J320" s="228">
        <f t="shared" ref="J320" si="1">D320/H320</f>
        <v>5.0572211476466794E-3</v>
      </c>
      <c r="K320" s="229"/>
      <c r="L320" s="230"/>
      <c r="M320" s="229"/>
      <c r="N320" s="230"/>
      <c r="O320" s="229"/>
      <c r="P320" s="230"/>
      <c r="Q320" s="229"/>
      <c r="R320" s="230"/>
      <c r="S320" s="229"/>
      <c r="T320" s="230"/>
      <c r="U320" s="229"/>
      <c r="V320" s="230"/>
      <c r="W320" s="229"/>
      <c r="X320" s="230"/>
      <c r="Y320" s="229"/>
      <c r="Z320" s="230"/>
    </row>
    <row r="321" spans="1:26" x14ac:dyDescent="0.25">
      <c r="A321" s="229">
        <v>2016</v>
      </c>
      <c r="B321" s="234" t="s">
        <v>479</v>
      </c>
      <c r="C321" s="229">
        <v>0</v>
      </c>
      <c r="D321" s="230">
        <v>0</v>
      </c>
      <c r="E321" s="229"/>
      <c r="F321" s="230">
        <v>0</v>
      </c>
      <c r="G321" s="229"/>
      <c r="H321" s="224">
        <v>99264</v>
      </c>
      <c r="I321" s="231"/>
      <c r="J321" s="232"/>
      <c r="K321" s="230"/>
      <c r="L321" s="230"/>
      <c r="M321" s="229"/>
      <c r="N321" s="230"/>
      <c r="O321" s="229"/>
      <c r="P321" s="230"/>
      <c r="Q321" s="229"/>
      <c r="R321" s="230"/>
      <c r="S321" s="229"/>
      <c r="T321" s="230"/>
      <c r="U321" s="229"/>
      <c r="V321" s="230"/>
      <c r="W321" s="229"/>
      <c r="X321" s="230"/>
      <c r="Y321" s="229"/>
      <c r="Z321" s="230"/>
    </row>
    <row r="322" spans="1:26" x14ac:dyDescent="0.25">
      <c r="A322" s="229"/>
      <c r="B322" s="234" t="s">
        <v>486</v>
      </c>
      <c r="C322" s="229">
        <v>0</v>
      </c>
      <c r="D322" s="230">
        <v>0</v>
      </c>
      <c r="E322" s="229"/>
      <c r="F322" s="230">
        <v>0</v>
      </c>
      <c r="G322" s="229"/>
      <c r="H322" s="224">
        <v>99264</v>
      </c>
      <c r="I322" s="231"/>
      <c r="J322" s="232"/>
      <c r="K322" s="230"/>
      <c r="L322" s="230"/>
      <c r="M322" s="229"/>
      <c r="N322" s="230"/>
      <c r="O322" s="229"/>
      <c r="P322" s="230"/>
      <c r="Q322" s="229"/>
      <c r="R322" s="230"/>
      <c r="S322" s="229"/>
      <c r="T322" s="230"/>
      <c r="U322" s="229"/>
      <c r="V322" s="230"/>
      <c r="W322" s="229"/>
      <c r="X322" s="230"/>
      <c r="Y322" s="229"/>
      <c r="Z322" s="230"/>
    </row>
    <row r="323" spans="1:26" x14ac:dyDescent="0.25">
      <c r="A323" s="229"/>
      <c r="B323" s="234" t="s">
        <v>488</v>
      </c>
      <c r="C323" s="229">
        <v>0</v>
      </c>
      <c r="D323" s="230">
        <v>0</v>
      </c>
      <c r="E323" s="229"/>
      <c r="F323" s="230">
        <v>0</v>
      </c>
      <c r="G323" s="229"/>
      <c r="H323" s="224">
        <v>99264</v>
      </c>
      <c r="I323" s="231"/>
      <c r="J323" s="232"/>
      <c r="K323" s="230"/>
      <c r="L323" s="230"/>
      <c r="M323" s="229"/>
      <c r="N323" s="230"/>
      <c r="O323" s="229"/>
      <c r="P323" s="230"/>
      <c r="Q323" s="229"/>
      <c r="R323" s="230"/>
      <c r="S323" s="229"/>
      <c r="T323" s="230"/>
      <c r="U323" s="229"/>
      <c r="V323" s="230"/>
      <c r="W323" s="229"/>
      <c r="X323" s="230"/>
      <c r="Y323" s="229"/>
      <c r="Z323" s="230"/>
    </row>
    <row r="324" spans="1:26" x14ac:dyDescent="0.25">
      <c r="A324" s="229"/>
      <c r="B324" s="236" t="s">
        <v>490</v>
      </c>
      <c r="C324" s="229">
        <v>0</v>
      </c>
      <c r="D324" s="230">
        <v>0</v>
      </c>
      <c r="E324" s="229"/>
      <c r="F324" s="230">
        <v>0</v>
      </c>
      <c r="G324" s="229"/>
      <c r="H324" s="224">
        <v>99264</v>
      </c>
      <c r="I324" s="231"/>
      <c r="J324" s="232"/>
      <c r="K324" s="230"/>
      <c r="L324" s="230"/>
      <c r="M324" s="229"/>
      <c r="N324" s="230"/>
      <c r="O324" s="229"/>
      <c r="P324" s="230"/>
      <c r="Q324" s="229"/>
      <c r="R324" s="230"/>
      <c r="S324" s="229"/>
      <c r="T324" s="230"/>
      <c r="U324" s="229"/>
      <c r="V324" s="230"/>
      <c r="W324" s="229"/>
      <c r="X324" s="230"/>
      <c r="Y324" s="229"/>
      <c r="Z324" s="230"/>
    </row>
    <row r="325" spans="1:26" ht="76.5" x14ac:dyDescent="0.25">
      <c r="A325" s="229"/>
      <c r="B325" s="236" t="s">
        <v>492</v>
      </c>
      <c r="C325" s="229">
        <v>1</v>
      </c>
      <c r="D325" s="230">
        <v>214</v>
      </c>
      <c r="E325" s="229"/>
      <c r="F325" s="230">
        <v>214</v>
      </c>
      <c r="G325" s="229"/>
      <c r="H325" s="224">
        <v>99264</v>
      </c>
      <c r="I325" s="231">
        <v>0.9907407407407407</v>
      </c>
      <c r="J325" s="232">
        <v>0.9907407407407407</v>
      </c>
      <c r="K325" s="230" t="s">
        <v>631</v>
      </c>
      <c r="L325" s="237" t="s">
        <v>607</v>
      </c>
      <c r="M325" s="229"/>
      <c r="N325" s="230"/>
      <c r="O325" s="229">
        <v>203.3</v>
      </c>
      <c r="P325" s="230">
        <v>0.95</v>
      </c>
      <c r="Q325" s="229"/>
      <c r="R325" s="230">
        <v>210</v>
      </c>
      <c r="S325" s="229">
        <v>0.96809523809523812</v>
      </c>
      <c r="T325" s="230">
        <v>0.96666666666666667</v>
      </c>
      <c r="U325" s="229"/>
      <c r="V325" s="230"/>
      <c r="W325" s="229">
        <v>-2.264550264550258E-2</v>
      </c>
      <c r="X325" s="230">
        <v>-2.4074074074074026E-2</v>
      </c>
      <c r="Y325" s="229"/>
      <c r="Z325" s="230"/>
    </row>
    <row r="326" spans="1:26" x14ac:dyDescent="0.25">
      <c r="A326" s="229"/>
      <c r="B326" s="236" t="s">
        <v>493</v>
      </c>
      <c r="C326" s="229">
        <v>0</v>
      </c>
      <c r="D326" s="230">
        <v>0</v>
      </c>
      <c r="E326" s="229"/>
      <c r="F326" s="230">
        <v>0</v>
      </c>
      <c r="G326" s="229"/>
      <c r="H326" s="224">
        <v>99264</v>
      </c>
      <c r="I326" s="231"/>
      <c r="J326" s="232"/>
      <c r="K326" s="230"/>
      <c r="L326" s="230"/>
      <c r="M326" s="229"/>
      <c r="N326" s="230"/>
      <c r="O326" s="229"/>
      <c r="P326" s="230"/>
      <c r="Q326" s="229"/>
      <c r="R326" s="230"/>
      <c r="S326" s="229"/>
      <c r="T326" s="230"/>
      <c r="U326" s="229"/>
      <c r="V326" s="230"/>
      <c r="W326" s="229"/>
      <c r="X326" s="230"/>
      <c r="Y326" s="229"/>
      <c r="Z326" s="230"/>
    </row>
    <row r="327" spans="1:26" x14ac:dyDescent="0.25">
      <c r="A327" s="229"/>
      <c r="B327" s="236" t="s">
        <v>494</v>
      </c>
      <c r="C327" s="229">
        <v>0</v>
      </c>
      <c r="D327" s="230">
        <v>0</v>
      </c>
      <c r="E327" s="229"/>
      <c r="F327" s="230">
        <v>0</v>
      </c>
      <c r="G327" s="229"/>
      <c r="H327" s="224">
        <v>99264</v>
      </c>
      <c r="I327" s="231"/>
      <c r="J327" s="232"/>
      <c r="K327" s="230"/>
      <c r="L327" s="230"/>
      <c r="M327" s="229"/>
      <c r="N327" s="230"/>
      <c r="O327" s="229"/>
      <c r="P327" s="230"/>
      <c r="Q327" s="229"/>
      <c r="R327" s="230"/>
      <c r="S327" s="229"/>
      <c r="T327" s="230"/>
      <c r="U327" s="229"/>
      <c r="V327" s="230"/>
      <c r="W327" s="229"/>
      <c r="X327" s="230"/>
      <c r="Y327" s="229"/>
      <c r="Z327" s="230"/>
    </row>
    <row r="328" spans="1:26" x14ac:dyDescent="0.25">
      <c r="A328" s="229"/>
      <c r="B328" s="236" t="s">
        <v>498</v>
      </c>
      <c r="C328" s="229">
        <v>0</v>
      </c>
      <c r="D328" s="230">
        <v>0</v>
      </c>
      <c r="E328" s="229"/>
      <c r="F328" s="230">
        <v>0</v>
      </c>
      <c r="G328" s="229"/>
      <c r="H328" s="224">
        <v>99264</v>
      </c>
      <c r="I328" s="231"/>
      <c r="J328" s="232"/>
      <c r="K328" s="230"/>
      <c r="L328" s="230"/>
      <c r="M328" s="229"/>
      <c r="N328" s="230"/>
      <c r="O328" s="229"/>
      <c r="P328" s="230"/>
      <c r="Q328" s="229"/>
      <c r="R328" s="230"/>
      <c r="S328" s="229"/>
      <c r="T328" s="230"/>
      <c r="U328" s="229"/>
      <c r="V328" s="230"/>
      <c r="W328" s="229"/>
      <c r="X328" s="230"/>
      <c r="Y328" s="229"/>
      <c r="Z328" s="230"/>
    </row>
    <row r="329" spans="1:26" x14ac:dyDescent="0.25">
      <c r="A329" s="229"/>
      <c r="B329" s="236" t="s">
        <v>499</v>
      </c>
      <c r="C329" s="229">
        <v>0</v>
      </c>
      <c r="D329" s="230">
        <v>0</v>
      </c>
      <c r="E329" s="229"/>
      <c r="F329" s="230">
        <v>0</v>
      </c>
      <c r="G329" s="229"/>
      <c r="H329" s="224">
        <v>99264</v>
      </c>
      <c r="I329" s="231"/>
      <c r="J329" s="232"/>
      <c r="K329" s="230"/>
      <c r="L329" s="230"/>
      <c r="M329" s="229"/>
      <c r="N329" s="230"/>
      <c r="O329" s="229"/>
      <c r="P329" s="230"/>
      <c r="Q329" s="229"/>
      <c r="R329" s="230"/>
      <c r="S329" s="229"/>
      <c r="T329" s="230"/>
      <c r="U329" s="229"/>
      <c r="V329" s="230"/>
      <c r="W329" s="229"/>
      <c r="X329" s="230"/>
      <c r="Y329" s="229"/>
      <c r="Z329" s="230"/>
    </row>
    <row r="330" spans="1:26" x14ac:dyDescent="0.25">
      <c r="A330" s="229"/>
      <c r="B330" s="236" t="s">
        <v>500</v>
      </c>
      <c r="C330" s="229">
        <v>0</v>
      </c>
      <c r="D330" s="230">
        <v>0</v>
      </c>
      <c r="E330" s="229"/>
      <c r="F330" s="230">
        <v>0</v>
      </c>
      <c r="G330" s="229"/>
      <c r="H330" s="224">
        <v>99264</v>
      </c>
      <c r="I330" s="231"/>
      <c r="J330" s="232"/>
      <c r="K330" s="230"/>
      <c r="L330" s="230"/>
      <c r="M330" s="229"/>
      <c r="N330" s="230"/>
      <c r="O330" s="229"/>
      <c r="P330" s="230"/>
      <c r="Q330" s="229"/>
      <c r="R330" s="230"/>
      <c r="S330" s="229"/>
      <c r="T330" s="230"/>
      <c r="U330" s="229"/>
      <c r="V330" s="230"/>
      <c r="W330" s="229"/>
      <c r="X330" s="230"/>
      <c r="Y330" s="229"/>
      <c r="Z330" s="230"/>
    </row>
    <row r="331" spans="1:26" x14ac:dyDescent="0.25">
      <c r="A331" s="229"/>
      <c r="B331" s="236" t="s">
        <v>501</v>
      </c>
      <c r="C331" s="229">
        <v>0</v>
      </c>
      <c r="D331" s="230">
        <v>0</v>
      </c>
      <c r="E331" s="229"/>
      <c r="F331" s="230">
        <v>0</v>
      </c>
      <c r="G331" s="229"/>
      <c r="H331" s="224">
        <v>99264</v>
      </c>
      <c r="I331" s="231"/>
      <c r="J331" s="232"/>
      <c r="K331" s="230"/>
      <c r="L331" s="230"/>
      <c r="M331" s="229"/>
      <c r="N331" s="230"/>
      <c r="O331" s="229"/>
      <c r="P331" s="230"/>
      <c r="Q331" s="229"/>
      <c r="R331" s="230"/>
      <c r="S331" s="229"/>
      <c r="T331" s="230"/>
      <c r="U331" s="229"/>
      <c r="V331" s="230"/>
      <c r="W331" s="229"/>
      <c r="X331" s="230"/>
      <c r="Y331" s="229"/>
      <c r="Z331" s="230"/>
    </row>
    <row r="332" spans="1:26" x14ac:dyDescent="0.25">
      <c r="A332" s="229"/>
      <c r="B332" s="236" t="s">
        <v>502</v>
      </c>
      <c r="C332" s="229">
        <v>0</v>
      </c>
      <c r="D332" s="230">
        <v>0</v>
      </c>
      <c r="E332" s="229"/>
      <c r="F332" s="230">
        <v>0</v>
      </c>
      <c r="G332" s="229"/>
      <c r="H332" s="224">
        <v>99264</v>
      </c>
      <c r="I332" s="231"/>
      <c r="J332" s="232"/>
      <c r="K332" s="230"/>
      <c r="L332" s="230"/>
      <c r="M332" s="229"/>
      <c r="N332" s="230"/>
      <c r="O332" s="229"/>
      <c r="P332" s="230"/>
      <c r="Q332" s="229"/>
      <c r="R332" s="230"/>
      <c r="S332" s="229"/>
      <c r="T332" s="230"/>
      <c r="U332" s="229"/>
      <c r="V332" s="230"/>
      <c r="W332" s="229"/>
      <c r="X332" s="230"/>
      <c r="Y332" s="229"/>
      <c r="Z332" s="230"/>
    </row>
    <row r="333" spans="1:26" ht="76.5" x14ac:dyDescent="0.25">
      <c r="A333" s="229"/>
      <c r="B333" s="236" t="s">
        <v>503</v>
      </c>
      <c r="C333" s="229">
        <v>3.42</v>
      </c>
      <c r="D333" s="230">
        <v>88</v>
      </c>
      <c r="E333" s="229"/>
      <c r="F333" s="230">
        <v>300.95999999999998</v>
      </c>
      <c r="G333" s="229"/>
      <c r="H333" s="224">
        <v>99264</v>
      </c>
      <c r="I333" s="231">
        <v>3.1349999999999998</v>
      </c>
      <c r="J333" s="232">
        <v>0.91666666666666663</v>
      </c>
      <c r="K333" s="229" t="s">
        <v>632</v>
      </c>
      <c r="L333" s="237" t="s">
        <v>607</v>
      </c>
      <c r="M333" s="229"/>
      <c r="N333" s="230"/>
      <c r="O333" s="229">
        <v>285.91000000000003</v>
      </c>
      <c r="P333" s="230">
        <v>3.2</v>
      </c>
      <c r="Q333" s="229"/>
      <c r="R333" s="230">
        <v>230</v>
      </c>
      <c r="S333" s="229">
        <v>1.2430869565217393</v>
      </c>
      <c r="T333" s="230">
        <v>0.36086956521739133</v>
      </c>
      <c r="U333" s="229"/>
      <c r="V333" s="230"/>
      <c r="W333" s="231">
        <v>-1.8919130434782605</v>
      </c>
      <c r="X333" s="230">
        <v>-0.5557971014492753</v>
      </c>
      <c r="Y333" s="229"/>
      <c r="Z333" s="230"/>
    </row>
    <row r="334" spans="1:26" x14ac:dyDescent="0.25">
      <c r="A334" s="229"/>
      <c r="B334" s="236" t="s">
        <v>504</v>
      </c>
      <c r="C334" s="229">
        <v>0</v>
      </c>
      <c r="D334" s="230">
        <v>0</v>
      </c>
      <c r="E334" s="229"/>
      <c r="F334" s="230">
        <v>0</v>
      </c>
      <c r="G334" s="229"/>
      <c r="H334" s="224">
        <v>99264</v>
      </c>
      <c r="I334" s="231"/>
      <c r="J334" s="232"/>
      <c r="K334" s="230"/>
      <c r="L334" s="230"/>
      <c r="M334" s="229"/>
      <c r="N334" s="230"/>
      <c r="O334" s="229"/>
      <c r="P334" s="230"/>
      <c r="Q334" s="229"/>
      <c r="R334" s="230"/>
      <c r="S334" s="229"/>
      <c r="T334" s="230"/>
      <c r="U334" s="229"/>
      <c r="V334" s="230"/>
      <c r="W334" s="229"/>
      <c r="X334" s="230"/>
      <c r="Y334" s="229"/>
      <c r="Z334" s="230"/>
    </row>
    <row r="335" spans="1:26" x14ac:dyDescent="0.25">
      <c r="A335" s="229"/>
      <c r="B335" s="236" t="s">
        <v>505</v>
      </c>
      <c r="C335" s="229">
        <v>0</v>
      </c>
      <c r="D335" s="230">
        <v>0</v>
      </c>
      <c r="E335" s="229"/>
      <c r="F335" s="230">
        <v>0</v>
      </c>
      <c r="G335" s="229"/>
      <c r="H335" s="224">
        <v>99264</v>
      </c>
      <c r="I335" s="231"/>
      <c r="J335" s="232"/>
      <c r="K335" s="230"/>
      <c r="L335" s="230"/>
      <c r="M335" s="229"/>
      <c r="N335" s="230"/>
      <c r="O335" s="229"/>
      <c r="P335" s="230"/>
      <c r="Q335" s="229"/>
      <c r="R335" s="230"/>
      <c r="S335" s="229"/>
      <c r="T335" s="230"/>
      <c r="U335" s="229"/>
      <c r="V335" s="230"/>
      <c r="W335" s="229"/>
      <c r="X335" s="230"/>
      <c r="Y335" s="229"/>
      <c r="Z335" s="230"/>
    </row>
    <row r="336" spans="1:26" x14ac:dyDescent="0.25">
      <c r="A336" s="229"/>
      <c r="B336" s="236" t="s">
        <v>507</v>
      </c>
      <c r="C336" s="229">
        <v>0</v>
      </c>
      <c r="D336" s="230">
        <v>0</v>
      </c>
      <c r="E336" s="229"/>
      <c r="F336" s="230">
        <v>0</v>
      </c>
      <c r="G336" s="229"/>
      <c r="H336" s="224">
        <v>99264</v>
      </c>
      <c r="I336" s="231"/>
      <c r="J336" s="232"/>
      <c r="K336" s="230"/>
      <c r="L336" s="230"/>
      <c r="M336" s="229"/>
      <c r="N336" s="230"/>
      <c r="O336" s="229"/>
      <c r="P336" s="230"/>
      <c r="Q336" s="229"/>
      <c r="R336" s="230"/>
      <c r="S336" s="229"/>
      <c r="T336" s="230"/>
      <c r="U336" s="229"/>
      <c r="V336" s="230"/>
      <c r="W336" s="229"/>
      <c r="X336" s="230"/>
      <c r="Y336" s="229"/>
      <c r="Z336" s="230"/>
    </row>
    <row r="337" spans="1:26" x14ac:dyDescent="0.25">
      <c r="A337" s="229"/>
      <c r="B337" s="236" t="s">
        <v>508</v>
      </c>
      <c r="C337" s="229">
        <v>0</v>
      </c>
      <c r="D337" s="230">
        <v>0</v>
      </c>
      <c r="E337" s="229"/>
      <c r="F337" s="230">
        <v>0</v>
      </c>
      <c r="G337" s="229"/>
      <c r="H337" s="224">
        <v>99264</v>
      </c>
      <c r="I337" s="231"/>
      <c r="J337" s="232"/>
      <c r="K337" s="230"/>
      <c r="L337" s="230"/>
      <c r="M337" s="229"/>
      <c r="N337" s="230"/>
      <c r="O337" s="229"/>
      <c r="P337" s="230"/>
      <c r="Q337" s="229"/>
      <c r="R337" s="230"/>
      <c r="S337" s="229"/>
      <c r="T337" s="230"/>
      <c r="U337" s="229"/>
      <c r="V337" s="230"/>
      <c r="W337" s="229"/>
      <c r="X337" s="230"/>
      <c r="Y337" s="229"/>
      <c r="Z337" s="230"/>
    </row>
    <row r="338" spans="1:26" x14ac:dyDescent="0.25">
      <c r="A338" s="229"/>
      <c r="B338" s="236" t="s">
        <v>510</v>
      </c>
      <c r="C338" s="229">
        <v>0</v>
      </c>
      <c r="D338" s="230">
        <v>0</v>
      </c>
      <c r="E338" s="229"/>
      <c r="F338" s="230">
        <v>0</v>
      </c>
      <c r="G338" s="229"/>
      <c r="H338" s="224">
        <v>99264</v>
      </c>
      <c r="I338" s="231"/>
      <c r="J338" s="232"/>
      <c r="K338" s="230"/>
      <c r="L338" s="230"/>
      <c r="M338" s="229"/>
      <c r="N338" s="230"/>
      <c r="O338" s="229"/>
      <c r="P338" s="230"/>
      <c r="Q338" s="229"/>
      <c r="R338" s="230"/>
      <c r="S338" s="229"/>
      <c r="T338" s="230"/>
      <c r="U338" s="229"/>
      <c r="V338" s="230"/>
      <c r="W338" s="229"/>
      <c r="X338" s="230"/>
      <c r="Y338" s="229"/>
      <c r="Z338" s="230"/>
    </row>
    <row r="339" spans="1:26" x14ac:dyDescent="0.25">
      <c r="A339" s="229"/>
      <c r="B339" s="236" t="s">
        <v>511</v>
      </c>
      <c r="C339" s="229">
        <v>0</v>
      </c>
      <c r="D339" s="230">
        <v>0</v>
      </c>
      <c r="E339" s="229"/>
      <c r="F339" s="230">
        <v>0</v>
      </c>
      <c r="G339" s="229"/>
      <c r="H339" s="224">
        <v>99264</v>
      </c>
      <c r="I339" s="231"/>
      <c r="J339" s="232"/>
      <c r="K339" s="230"/>
      <c r="L339" s="230"/>
      <c r="M339" s="229"/>
      <c r="N339" s="230"/>
      <c r="O339" s="229"/>
      <c r="P339" s="230"/>
      <c r="Q339" s="229"/>
      <c r="R339" s="230"/>
      <c r="S339" s="229"/>
      <c r="T339" s="230"/>
      <c r="U339" s="229"/>
      <c r="V339" s="230"/>
      <c r="W339" s="229"/>
      <c r="X339" s="230"/>
      <c r="Y339" s="229"/>
      <c r="Z339" s="230"/>
    </row>
    <row r="340" spans="1:26" x14ac:dyDescent="0.25">
      <c r="A340" s="229"/>
      <c r="B340" s="236" t="s">
        <v>513</v>
      </c>
      <c r="C340" s="229">
        <v>0</v>
      </c>
      <c r="D340" s="230">
        <v>0</v>
      </c>
      <c r="E340" s="229"/>
      <c r="F340" s="230">
        <v>0</v>
      </c>
      <c r="G340" s="229"/>
      <c r="H340" s="224">
        <v>99264</v>
      </c>
      <c r="I340" s="231"/>
      <c r="J340" s="232"/>
      <c r="K340" s="230"/>
      <c r="L340" s="230"/>
      <c r="M340" s="229"/>
      <c r="N340" s="230"/>
      <c r="O340" s="229"/>
      <c r="P340" s="230"/>
      <c r="Q340" s="229"/>
      <c r="R340" s="230"/>
      <c r="S340" s="229"/>
      <c r="T340" s="230"/>
      <c r="U340" s="229"/>
      <c r="V340" s="230"/>
      <c r="W340" s="229"/>
      <c r="X340" s="230"/>
      <c r="Y340" s="229"/>
      <c r="Z340" s="230"/>
    </row>
    <row r="341" spans="1:26" x14ac:dyDescent="0.25">
      <c r="A341" s="229"/>
      <c r="B341" s="236" t="s">
        <v>514</v>
      </c>
      <c r="C341" s="229">
        <v>0</v>
      </c>
      <c r="D341" s="230">
        <v>0</v>
      </c>
      <c r="E341" s="229"/>
      <c r="F341" s="230">
        <v>0</v>
      </c>
      <c r="G341" s="229"/>
      <c r="H341" s="224">
        <v>99264</v>
      </c>
      <c r="I341" s="231"/>
      <c r="J341" s="232"/>
      <c r="K341" s="230"/>
      <c r="L341" s="230"/>
      <c r="M341" s="229"/>
      <c r="N341" s="230"/>
      <c r="O341" s="229"/>
      <c r="P341" s="230"/>
      <c r="Q341" s="229"/>
      <c r="R341" s="230"/>
      <c r="S341" s="229"/>
      <c r="T341" s="230"/>
      <c r="U341" s="229"/>
      <c r="V341" s="230"/>
      <c r="W341" s="229"/>
      <c r="X341" s="230"/>
      <c r="Y341" s="229"/>
      <c r="Z341" s="230"/>
    </row>
    <row r="342" spans="1:26" x14ac:dyDescent="0.25">
      <c r="A342" s="229"/>
      <c r="B342" s="236" t="s">
        <v>515</v>
      </c>
      <c r="C342" s="229">
        <v>0</v>
      </c>
      <c r="D342" s="230">
        <v>0</v>
      </c>
      <c r="E342" s="229"/>
      <c r="F342" s="230">
        <v>0</v>
      </c>
      <c r="G342" s="229"/>
      <c r="H342" s="224">
        <v>99264</v>
      </c>
      <c r="I342" s="231"/>
      <c r="J342" s="232"/>
      <c r="K342" s="230"/>
      <c r="L342" s="230"/>
      <c r="M342" s="229"/>
      <c r="N342" s="230"/>
      <c r="O342" s="229"/>
      <c r="P342" s="230"/>
      <c r="Q342" s="229"/>
      <c r="R342" s="230"/>
      <c r="S342" s="229"/>
      <c r="T342" s="230"/>
      <c r="U342" s="229"/>
      <c r="V342" s="230"/>
      <c r="W342" s="229"/>
      <c r="X342" s="230"/>
      <c r="Y342" s="229"/>
      <c r="Z342" s="230"/>
    </row>
    <row r="343" spans="1:26" x14ac:dyDescent="0.25">
      <c r="A343" s="229"/>
      <c r="B343" s="236" t="s">
        <v>516</v>
      </c>
      <c r="C343" s="229">
        <v>0</v>
      </c>
      <c r="D343" s="230">
        <v>0</v>
      </c>
      <c r="E343" s="229"/>
      <c r="F343" s="230">
        <v>0</v>
      </c>
      <c r="G343" s="229"/>
      <c r="H343" s="224">
        <v>99264</v>
      </c>
      <c r="I343" s="231"/>
      <c r="J343" s="232"/>
      <c r="K343" s="230"/>
      <c r="L343" s="230"/>
      <c r="M343" s="229"/>
      <c r="N343" s="230"/>
      <c r="O343" s="229"/>
      <c r="P343" s="230"/>
      <c r="Q343" s="229"/>
      <c r="R343" s="230"/>
      <c r="S343" s="229"/>
      <c r="T343" s="230"/>
      <c r="U343" s="229"/>
      <c r="V343" s="230"/>
      <c r="W343" s="229"/>
      <c r="X343" s="230"/>
      <c r="Y343" s="229"/>
      <c r="Z343" s="230"/>
    </row>
    <row r="344" spans="1:26" x14ac:dyDescent="0.25">
      <c r="A344" s="229"/>
      <c r="B344" s="236" t="s">
        <v>517</v>
      </c>
      <c r="C344" s="229">
        <v>0</v>
      </c>
      <c r="D344" s="230">
        <v>0</v>
      </c>
      <c r="E344" s="229"/>
      <c r="F344" s="230">
        <v>0</v>
      </c>
      <c r="G344" s="229"/>
      <c r="H344" s="224">
        <v>99264</v>
      </c>
      <c r="I344" s="231"/>
      <c r="J344" s="232"/>
      <c r="K344" s="230"/>
      <c r="L344" s="230"/>
      <c r="M344" s="229"/>
      <c r="N344" s="230"/>
      <c r="O344" s="229"/>
      <c r="P344" s="230"/>
      <c r="Q344" s="229"/>
      <c r="R344" s="230"/>
      <c r="S344" s="229"/>
      <c r="T344" s="230"/>
      <c r="U344" s="229"/>
      <c r="V344" s="230"/>
      <c r="W344" s="229"/>
      <c r="X344" s="230"/>
      <c r="Y344" s="229"/>
      <c r="Z344" s="230"/>
    </row>
    <row r="345" spans="1:26" x14ac:dyDescent="0.25">
      <c r="A345" s="229"/>
      <c r="B345" s="236" t="s">
        <v>518</v>
      </c>
      <c r="C345" s="229">
        <v>0</v>
      </c>
      <c r="D345" s="230">
        <v>0</v>
      </c>
      <c r="E345" s="229"/>
      <c r="F345" s="230">
        <v>0</v>
      </c>
      <c r="G345" s="229"/>
      <c r="H345" s="224">
        <v>99264</v>
      </c>
      <c r="I345" s="231"/>
      <c r="J345" s="232"/>
      <c r="K345" s="230"/>
      <c r="L345" s="230"/>
      <c r="M345" s="229"/>
      <c r="N345" s="230"/>
      <c r="O345" s="229"/>
      <c r="P345" s="230"/>
      <c r="Q345" s="229"/>
      <c r="R345" s="230"/>
      <c r="S345" s="229"/>
      <c r="T345" s="230"/>
      <c r="U345" s="229"/>
      <c r="V345" s="230"/>
      <c r="W345" s="229"/>
      <c r="X345" s="230"/>
      <c r="Y345" s="229"/>
      <c r="Z345" s="230"/>
    </row>
    <row r="346" spans="1:26" x14ac:dyDescent="0.25">
      <c r="A346" s="229"/>
      <c r="B346" s="236" t="s">
        <v>519</v>
      </c>
      <c r="C346" s="229">
        <v>0</v>
      </c>
      <c r="D346" s="230">
        <v>0</v>
      </c>
      <c r="E346" s="229"/>
      <c r="F346" s="230">
        <v>0</v>
      </c>
      <c r="G346" s="229"/>
      <c r="H346" s="224">
        <v>99264</v>
      </c>
      <c r="I346" s="231"/>
      <c r="J346" s="232"/>
      <c r="K346" s="230"/>
      <c r="L346" s="230"/>
      <c r="M346" s="229"/>
      <c r="N346" s="230"/>
      <c r="O346" s="229"/>
      <c r="P346" s="230"/>
      <c r="Q346" s="229"/>
      <c r="R346" s="230"/>
      <c r="S346" s="229"/>
      <c r="T346" s="230"/>
      <c r="U346" s="229"/>
      <c r="V346" s="230"/>
      <c r="W346" s="229"/>
      <c r="X346" s="230"/>
      <c r="Y346" s="229"/>
      <c r="Z346" s="230"/>
    </row>
    <row r="347" spans="1:26" x14ac:dyDescent="0.25">
      <c r="A347" s="229"/>
      <c r="B347" s="236" t="s">
        <v>520</v>
      </c>
      <c r="C347" s="229">
        <v>0</v>
      </c>
      <c r="D347" s="230">
        <v>0</v>
      </c>
      <c r="E347" s="229"/>
      <c r="F347" s="230">
        <v>0</v>
      </c>
      <c r="G347" s="229"/>
      <c r="H347" s="224">
        <v>99264</v>
      </c>
      <c r="I347" s="231"/>
      <c r="J347" s="232"/>
      <c r="K347" s="230"/>
      <c r="L347" s="230"/>
      <c r="M347" s="229"/>
      <c r="N347" s="230"/>
      <c r="O347" s="229"/>
      <c r="P347" s="230"/>
      <c r="Q347" s="229"/>
      <c r="R347" s="230"/>
      <c r="S347" s="229"/>
      <c r="T347" s="230"/>
      <c r="U347" s="229"/>
      <c r="V347" s="230"/>
      <c r="W347" s="229"/>
      <c r="X347" s="230"/>
      <c r="Y347" s="229"/>
      <c r="Z347" s="230"/>
    </row>
    <row r="348" spans="1:26" x14ac:dyDescent="0.25">
      <c r="A348" s="229"/>
      <c r="B348" s="236" t="s">
        <v>521</v>
      </c>
      <c r="C348" s="229">
        <v>0</v>
      </c>
      <c r="D348" s="230">
        <v>0</v>
      </c>
      <c r="E348" s="229"/>
      <c r="F348" s="230">
        <v>0</v>
      </c>
      <c r="G348" s="229"/>
      <c r="H348" s="224">
        <v>99264</v>
      </c>
      <c r="I348" s="231"/>
      <c r="J348" s="232"/>
      <c r="K348" s="230"/>
      <c r="L348" s="230"/>
      <c r="M348" s="229"/>
      <c r="N348" s="230"/>
      <c r="O348" s="229"/>
      <c r="P348" s="230"/>
      <c r="Q348" s="229"/>
      <c r="R348" s="230"/>
      <c r="S348" s="229"/>
      <c r="T348" s="230"/>
      <c r="U348" s="229"/>
      <c r="V348" s="230"/>
      <c r="W348" s="229"/>
      <c r="X348" s="230"/>
      <c r="Y348" s="229"/>
      <c r="Z348" s="230"/>
    </row>
    <row r="349" spans="1:26" x14ac:dyDescent="0.25">
      <c r="A349" s="229"/>
      <c r="B349" s="236" t="s">
        <v>523</v>
      </c>
      <c r="C349" s="229">
        <v>0</v>
      </c>
      <c r="D349" s="230">
        <v>0</v>
      </c>
      <c r="E349" s="229"/>
      <c r="F349" s="230">
        <v>0</v>
      </c>
      <c r="G349" s="229"/>
      <c r="H349" s="224">
        <v>99264</v>
      </c>
      <c r="I349" s="231"/>
      <c r="J349" s="232"/>
      <c r="K349" s="230"/>
      <c r="L349" s="230"/>
      <c r="M349" s="229"/>
      <c r="N349" s="230"/>
      <c r="O349" s="229"/>
      <c r="P349" s="230"/>
      <c r="Q349" s="229"/>
      <c r="R349" s="230"/>
      <c r="S349" s="229"/>
      <c r="T349" s="230"/>
      <c r="U349" s="229"/>
      <c r="V349" s="230"/>
      <c r="W349" s="229"/>
      <c r="X349" s="230"/>
      <c r="Y349" s="229"/>
      <c r="Z349" s="230"/>
    </row>
    <row r="350" spans="1:26" x14ac:dyDescent="0.25">
      <c r="A350" s="229"/>
      <c r="B350" s="236" t="s">
        <v>524</v>
      </c>
      <c r="C350" s="229">
        <v>0</v>
      </c>
      <c r="D350" s="230">
        <v>0</v>
      </c>
      <c r="E350" s="229"/>
      <c r="F350" s="230">
        <v>0</v>
      </c>
      <c r="G350" s="229"/>
      <c r="H350" s="224">
        <v>99264</v>
      </c>
      <c r="I350" s="231"/>
      <c r="J350" s="232"/>
      <c r="K350" s="230"/>
      <c r="L350" s="230"/>
      <c r="M350" s="229"/>
      <c r="N350" s="230"/>
      <c r="O350" s="229"/>
      <c r="P350" s="230"/>
      <c r="Q350" s="229"/>
      <c r="R350" s="230"/>
      <c r="S350" s="229"/>
      <c r="T350" s="230"/>
      <c r="U350" s="229"/>
      <c r="V350" s="230"/>
      <c r="W350" s="229"/>
      <c r="X350" s="230"/>
      <c r="Y350" s="229"/>
      <c r="Z350" s="230"/>
    </row>
    <row r="351" spans="1:26" x14ac:dyDescent="0.25">
      <c r="A351" s="229"/>
      <c r="B351" s="236" t="s">
        <v>525</v>
      </c>
      <c r="C351" s="229">
        <v>0</v>
      </c>
      <c r="D351" s="230">
        <v>0</v>
      </c>
      <c r="E351" s="229"/>
      <c r="F351" s="230">
        <v>0</v>
      </c>
      <c r="G351" s="229"/>
      <c r="H351" s="224">
        <v>99264</v>
      </c>
      <c r="I351" s="231"/>
      <c r="J351" s="232"/>
      <c r="K351" s="230"/>
      <c r="L351" s="230"/>
      <c r="M351" s="229"/>
      <c r="N351" s="230"/>
      <c r="O351" s="229"/>
      <c r="P351" s="230"/>
      <c r="Q351" s="229"/>
      <c r="R351" s="230"/>
      <c r="S351" s="229"/>
      <c r="T351" s="230"/>
      <c r="U351" s="229"/>
      <c r="V351" s="230"/>
      <c r="W351" s="229"/>
      <c r="X351" s="230"/>
      <c r="Y351" s="229"/>
      <c r="Z351" s="230"/>
    </row>
    <row r="352" spans="1:26" x14ac:dyDescent="0.25">
      <c r="A352" s="229"/>
      <c r="B352" s="236" t="s">
        <v>526</v>
      </c>
      <c r="C352" s="229">
        <v>0</v>
      </c>
      <c r="D352" s="230">
        <v>0</v>
      </c>
      <c r="E352" s="229"/>
      <c r="F352" s="230">
        <v>0</v>
      </c>
      <c r="G352" s="229"/>
      <c r="H352" s="224">
        <v>99264</v>
      </c>
      <c r="I352" s="231"/>
      <c r="J352" s="232"/>
      <c r="K352" s="230"/>
      <c r="L352" s="230"/>
      <c r="M352" s="229"/>
      <c r="N352" s="230"/>
      <c r="O352" s="229"/>
      <c r="P352" s="230"/>
      <c r="Q352" s="229"/>
      <c r="R352" s="230"/>
      <c r="S352" s="229"/>
      <c r="T352" s="230"/>
      <c r="U352" s="229"/>
      <c r="V352" s="230"/>
      <c r="W352" s="229"/>
      <c r="X352" s="230"/>
      <c r="Y352" s="229"/>
      <c r="Z352" s="230"/>
    </row>
    <row r="353" spans="1:26" x14ac:dyDescent="0.25">
      <c r="A353" s="229"/>
      <c r="B353" s="236" t="s">
        <v>527</v>
      </c>
      <c r="C353" s="229">
        <v>0</v>
      </c>
      <c r="D353" s="230">
        <v>0</v>
      </c>
      <c r="E353" s="229"/>
      <c r="F353" s="230">
        <v>0</v>
      </c>
      <c r="G353" s="229"/>
      <c r="H353" s="224">
        <v>99264</v>
      </c>
      <c r="I353" s="231"/>
      <c r="J353" s="232"/>
      <c r="K353" s="230"/>
      <c r="L353" s="230"/>
      <c r="M353" s="229"/>
      <c r="N353" s="230"/>
      <c r="O353" s="229"/>
      <c r="P353" s="230"/>
      <c r="Q353" s="229"/>
      <c r="R353" s="230"/>
      <c r="S353" s="229"/>
      <c r="T353" s="230"/>
      <c r="U353" s="229"/>
      <c r="V353" s="230"/>
      <c r="W353" s="229"/>
      <c r="X353" s="230"/>
      <c r="Y353" s="229"/>
      <c r="Z353" s="230"/>
    </row>
    <row r="354" spans="1:26" x14ac:dyDescent="0.25">
      <c r="A354" s="229"/>
      <c r="B354" s="236" t="s">
        <v>528</v>
      </c>
      <c r="C354" s="229">
        <v>0</v>
      </c>
      <c r="D354" s="230">
        <v>0</v>
      </c>
      <c r="E354" s="229"/>
      <c r="F354" s="230">
        <v>0</v>
      </c>
      <c r="G354" s="229"/>
      <c r="H354" s="224">
        <v>99264</v>
      </c>
      <c r="I354" s="231"/>
      <c r="J354" s="232"/>
      <c r="K354" s="230"/>
      <c r="L354" s="230"/>
      <c r="M354" s="229"/>
      <c r="N354" s="230"/>
      <c r="O354" s="229"/>
      <c r="P354" s="230"/>
      <c r="Q354" s="229"/>
      <c r="R354" s="230"/>
      <c r="S354" s="229"/>
      <c r="T354" s="230"/>
      <c r="U354" s="229"/>
      <c r="V354" s="230"/>
      <c r="W354" s="229"/>
      <c r="X354" s="230"/>
      <c r="Y354" s="229"/>
      <c r="Z354" s="230"/>
    </row>
    <row r="355" spans="1:26" x14ac:dyDescent="0.25">
      <c r="A355" s="229"/>
      <c r="B355" s="236" t="s">
        <v>529</v>
      </c>
      <c r="C355" s="229">
        <v>0</v>
      </c>
      <c r="D355" s="230">
        <v>0</v>
      </c>
      <c r="E355" s="229"/>
      <c r="F355" s="230">
        <v>0</v>
      </c>
      <c r="G355" s="229"/>
      <c r="H355" s="224">
        <v>99264</v>
      </c>
      <c r="I355" s="231"/>
      <c r="J355" s="232"/>
      <c r="K355" s="230"/>
      <c r="L355" s="230"/>
      <c r="M355" s="229"/>
      <c r="N355" s="230"/>
      <c r="O355" s="229"/>
      <c r="P355" s="230"/>
      <c r="Q355" s="229"/>
      <c r="R355" s="230"/>
      <c r="S355" s="229"/>
      <c r="T355" s="230"/>
      <c r="U355" s="229"/>
      <c r="V355" s="230"/>
      <c r="W355" s="229"/>
      <c r="X355" s="230"/>
      <c r="Y355" s="229"/>
      <c r="Z355" s="230"/>
    </row>
    <row r="356" spans="1:26" x14ac:dyDescent="0.25">
      <c r="A356" s="229"/>
      <c r="B356" s="236" t="s">
        <v>530</v>
      </c>
      <c r="C356" s="229">
        <v>0</v>
      </c>
      <c r="D356" s="230">
        <v>0</v>
      </c>
      <c r="E356" s="229"/>
      <c r="F356" s="230">
        <v>0</v>
      </c>
      <c r="G356" s="229"/>
      <c r="H356" s="224">
        <v>99264</v>
      </c>
      <c r="I356" s="231"/>
      <c r="J356" s="232"/>
      <c r="K356" s="230"/>
      <c r="L356" s="230"/>
      <c r="M356" s="229"/>
      <c r="N356" s="230"/>
      <c r="O356" s="229"/>
      <c r="P356" s="230"/>
      <c r="Q356" s="229"/>
      <c r="R356" s="230"/>
      <c r="S356" s="229"/>
      <c r="T356" s="230"/>
      <c r="U356" s="229"/>
      <c r="V356" s="230"/>
      <c r="W356" s="229"/>
      <c r="X356" s="230"/>
      <c r="Y356" s="229"/>
      <c r="Z356" s="230"/>
    </row>
    <row r="357" spans="1:26" x14ac:dyDescent="0.25">
      <c r="A357" s="229"/>
      <c r="B357" s="236" t="s">
        <v>531</v>
      </c>
      <c r="C357" s="229">
        <v>0</v>
      </c>
      <c r="D357" s="230">
        <v>0</v>
      </c>
      <c r="E357" s="229"/>
      <c r="F357" s="230">
        <v>0</v>
      </c>
      <c r="G357" s="229"/>
      <c r="H357" s="224">
        <v>99264</v>
      </c>
      <c r="I357" s="231"/>
      <c r="J357" s="232"/>
      <c r="K357" s="230"/>
      <c r="L357" s="230"/>
      <c r="M357" s="229"/>
      <c r="N357" s="230"/>
      <c r="O357" s="229"/>
      <c r="P357" s="230"/>
      <c r="Q357" s="229"/>
      <c r="R357" s="230"/>
      <c r="S357" s="229"/>
      <c r="T357" s="230"/>
      <c r="U357" s="229"/>
      <c r="V357" s="230"/>
      <c r="W357" s="229"/>
      <c r="X357" s="230"/>
      <c r="Y357" s="229"/>
      <c r="Z357" s="230"/>
    </row>
    <row r="358" spans="1:26" x14ac:dyDescent="0.25">
      <c r="A358" s="229"/>
      <c r="B358" s="236" t="s">
        <v>532</v>
      </c>
      <c r="C358" s="229">
        <v>0</v>
      </c>
      <c r="D358" s="230">
        <v>0</v>
      </c>
      <c r="E358" s="229"/>
      <c r="F358" s="230">
        <v>0</v>
      </c>
      <c r="G358" s="229"/>
      <c r="H358" s="224">
        <v>99264</v>
      </c>
      <c r="I358" s="231"/>
      <c r="J358" s="232"/>
      <c r="K358" s="230"/>
      <c r="L358" s="230"/>
      <c r="M358" s="229"/>
      <c r="N358" s="230"/>
      <c r="O358" s="229"/>
      <c r="P358" s="230"/>
      <c r="Q358" s="229"/>
      <c r="R358" s="230"/>
      <c r="S358" s="229"/>
      <c r="T358" s="230"/>
      <c r="U358" s="229"/>
      <c r="V358" s="230"/>
      <c r="W358" s="229"/>
      <c r="X358" s="230"/>
      <c r="Y358" s="229"/>
      <c r="Z358" s="230"/>
    </row>
    <row r="359" spans="1:26" ht="76.5" x14ac:dyDescent="0.25">
      <c r="A359" s="229"/>
      <c r="B359" s="236" t="s">
        <v>533</v>
      </c>
      <c r="C359" s="229">
        <v>1.42</v>
      </c>
      <c r="D359" s="230">
        <v>85</v>
      </c>
      <c r="E359" s="229"/>
      <c r="F359" s="230">
        <v>120.69999999999999</v>
      </c>
      <c r="G359" s="229"/>
      <c r="H359" s="224">
        <v>99264</v>
      </c>
      <c r="I359" s="231">
        <v>1.3873563218390803</v>
      </c>
      <c r="J359" s="232">
        <v>0.97701149425287359</v>
      </c>
      <c r="K359" s="230" t="s">
        <v>633</v>
      </c>
      <c r="L359" s="237" t="s">
        <v>607</v>
      </c>
      <c r="M359" s="229"/>
      <c r="N359" s="230"/>
      <c r="O359" s="229">
        <v>114</v>
      </c>
      <c r="P359" s="230">
        <v>1.35</v>
      </c>
      <c r="Q359" s="229"/>
      <c r="R359" s="230">
        <v>90</v>
      </c>
      <c r="S359" s="229">
        <v>1.2666666666666666</v>
      </c>
      <c r="T359" s="230">
        <v>0.88888888888888884</v>
      </c>
      <c r="U359" s="229"/>
      <c r="V359" s="230"/>
      <c r="W359" s="231">
        <v>-0.1206896551724137</v>
      </c>
      <c r="X359" s="232">
        <v>-8.8122605363984752E-2</v>
      </c>
      <c r="Y359" s="229"/>
      <c r="Z359" s="230"/>
    </row>
    <row r="360" spans="1:26" x14ac:dyDescent="0.25">
      <c r="A360" s="229"/>
      <c r="B360" s="236" t="s">
        <v>534</v>
      </c>
      <c r="C360" s="229">
        <v>0</v>
      </c>
      <c r="D360" s="230">
        <v>0</v>
      </c>
      <c r="E360" s="229"/>
      <c r="F360" s="230">
        <v>0</v>
      </c>
      <c r="G360" s="229"/>
      <c r="H360" s="224">
        <v>99264</v>
      </c>
      <c r="I360" s="231"/>
      <c r="J360" s="232"/>
      <c r="K360" s="230"/>
      <c r="L360" s="230"/>
      <c r="M360" s="229"/>
      <c r="N360" s="230"/>
      <c r="O360" s="229"/>
      <c r="P360" s="230"/>
      <c r="Q360" s="229"/>
      <c r="R360" s="230"/>
      <c r="S360" s="229"/>
      <c r="T360" s="230"/>
      <c r="U360" s="229"/>
      <c r="V360" s="230"/>
      <c r="W360" s="229"/>
      <c r="X360" s="230"/>
      <c r="Y360" s="229"/>
      <c r="Z360" s="230"/>
    </row>
    <row r="361" spans="1:26" x14ac:dyDescent="0.25">
      <c r="A361" s="229"/>
      <c r="B361" s="236" t="s">
        <v>535</v>
      </c>
      <c r="C361" s="229">
        <v>0</v>
      </c>
      <c r="D361" s="230">
        <v>0</v>
      </c>
      <c r="E361" s="229"/>
      <c r="F361" s="230">
        <v>0</v>
      </c>
      <c r="G361" s="229"/>
      <c r="H361" s="224">
        <v>99264</v>
      </c>
      <c r="I361" s="231"/>
      <c r="J361" s="232"/>
      <c r="K361" s="230"/>
      <c r="L361" s="230"/>
      <c r="M361" s="229"/>
      <c r="N361" s="230"/>
      <c r="O361" s="229"/>
      <c r="P361" s="230"/>
      <c r="Q361" s="229"/>
      <c r="R361" s="230"/>
      <c r="S361" s="229"/>
      <c r="T361" s="230"/>
      <c r="U361" s="229"/>
      <c r="V361" s="230"/>
      <c r="W361" s="229"/>
      <c r="X361" s="230"/>
      <c r="Y361" s="229"/>
      <c r="Z361" s="230"/>
    </row>
    <row r="362" spans="1:26" x14ac:dyDescent="0.25">
      <c r="A362" s="229"/>
      <c r="B362" s="236" t="s">
        <v>536</v>
      </c>
      <c r="C362" s="229">
        <v>0</v>
      </c>
      <c r="D362" s="230">
        <v>0</v>
      </c>
      <c r="E362" s="229"/>
      <c r="F362" s="230">
        <v>0</v>
      </c>
      <c r="G362" s="229"/>
      <c r="H362" s="224">
        <v>99264</v>
      </c>
      <c r="I362" s="231"/>
      <c r="J362" s="232"/>
      <c r="K362" s="230"/>
      <c r="L362" s="230"/>
      <c r="M362" s="229"/>
      <c r="N362" s="230"/>
      <c r="O362" s="229"/>
      <c r="P362" s="230"/>
      <c r="Q362" s="229"/>
      <c r="R362" s="230"/>
      <c r="S362" s="229"/>
      <c r="T362" s="230"/>
      <c r="U362" s="229"/>
      <c r="V362" s="230"/>
      <c r="W362" s="229"/>
      <c r="X362" s="230"/>
      <c r="Y362" s="229"/>
      <c r="Z362" s="230"/>
    </row>
    <row r="363" spans="1:26" x14ac:dyDescent="0.25">
      <c r="A363" s="229"/>
      <c r="B363" s="236" t="s">
        <v>537</v>
      </c>
      <c r="C363" s="229">
        <v>0</v>
      </c>
      <c r="D363" s="230">
        <v>0</v>
      </c>
      <c r="E363" s="229"/>
      <c r="F363" s="230">
        <v>0</v>
      </c>
      <c r="G363" s="229"/>
      <c r="H363" s="224">
        <v>99264</v>
      </c>
      <c r="I363" s="231"/>
      <c r="J363" s="232"/>
      <c r="K363" s="230"/>
      <c r="L363" s="230"/>
      <c r="M363" s="229"/>
      <c r="N363" s="230"/>
      <c r="O363" s="229"/>
      <c r="P363" s="230"/>
      <c r="Q363" s="229"/>
      <c r="R363" s="230"/>
      <c r="S363" s="229"/>
      <c r="T363" s="230"/>
      <c r="U363" s="229"/>
      <c r="V363" s="230"/>
      <c r="W363" s="229"/>
      <c r="X363" s="230"/>
      <c r="Y363" s="229"/>
      <c r="Z363" s="230"/>
    </row>
    <row r="364" spans="1:26" x14ac:dyDescent="0.25">
      <c r="A364" s="229"/>
      <c r="B364" s="236" t="s">
        <v>538</v>
      </c>
      <c r="C364" s="229">
        <v>0</v>
      </c>
      <c r="D364" s="230">
        <v>0</v>
      </c>
      <c r="E364" s="229"/>
      <c r="F364" s="230">
        <v>0</v>
      </c>
      <c r="G364" s="229"/>
      <c r="H364" s="224">
        <v>99264</v>
      </c>
      <c r="I364" s="231"/>
      <c r="J364" s="232"/>
      <c r="K364" s="230"/>
      <c r="L364" s="230"/>
      <c r="M364" s="229"/>
      <c r="N364" s="230"/>
      <c r="O364" s="229"/>
      <c r="P364" s="230"/>
      <c r="Q364" s="229"/>
      <c r="R364" s="230"/>
      <c r="S364" s="229"/>
      <c r="T364" s="230"/>
      <c r="U364" s="229"/>
      <c r="V364" s="230"/>
      <c r="W364" s="229"/>
      <c r="X364" s="230"/>
      <c r="Y364" s="229"/>
      <c r="Z364" s="230"/>
    </row>
    <row r="365" spans="1:26" x14ac:dyDescent="0.25">
      <c r="A365" s="229"/>
      <c r="B365" s="236" t="s">
        <v>539</v>
      </c>
      <c r="C365" s="229">
        <v>0</v>
      </c>
      <c r="D365" s="230">
        <v>0</v>
      </c>
      <c r="E365" s="229"/>
      <c r="F365" s="230">
        <v>0</v>
      </c>
      <c r="G365" s="229"/>
      <c r="H365" s="224">
        <v>99264</v>
      </c>
      <c r="I365" s="231"/>
      <c r="J365" s="232"/>
      <c r="K365" s="230"/>
      <c r="L365" s="230"/>
      <c r="M365" s="229"/>
      <c r="N365" s="230"/>
      <c r="O365" s="229"/>
      <c r="P365" s="230"/>
      <c r="Q365" s="229"/>
      <c r="R365" s="230"/>
      <c r="S365" s="229"/>
      <c r="T365" s="230"/>
      <c r="U365" s="229"/>
      <c r="V365" s="230"/>
      <c r="W365" s="229"/>
      <c r="X365" s="230"/>
      <c r="Y365" s="229"/>
      <c r="Z365" s="230"/>
    </row>
    <row r="366" spans="1:26" x14ac:dyDescent="0.25">
      <c r="A366" s="229"/>
      <c r="B366" s="236" t="s">
        <v>634</v>
      </c>
      <c r="C366" s="229">
        <v>0</v>
      </c>
      <c r="D366" s="230">
        <v>0</v>
      </c>
      <c r="E366" s="229"/>
      <c r="F366" s="230">
        <v>0</v>
      </c>
      <c r="G366" s="229"/>
      <c r="H366" s="224">
        <v>99264</v>
      </c>
      <c r="I366" s="231"/>
      <c r="J366" s="232"/>
      <c r="K366" s="230"/>
      <c r="L366" s="230"/>
      <c r="M366" s="229"/>
      <c r="N366" s="230"/>
      <c r="O366" s="229"/>
      <c r="P366" s="230"/>
      <c r="Q366" s="229"/>
      <c r="R366" s="230"/>
      <c r="S366" s="229"/>
      <c r="T366" s="230"/>
      <c r="U366" s="229"/>
      <c r="V366" s="230"/>
      <c r="W366" s="229"/>
      <c r="X366" s="230"/>
      <c r="Y366" s="229"/>
      <c r="Z366" s="230"/>
    </row>
    <row r="367" spans="1:26" x14ac:dyDescent="0.25">
      <c r="A367" s="229"/>
      <c r="B367" s="236" t="s">
        <v>540</v>
      </c>
      <c r="C367" s="229">
        <v>0</v>
      </c>
      <c r="D367" s="230">
        <v>0</v>
      </c>
      <c r="E367" s="229"/>
      <c r="F367" s="230">
        <v>0</v>
      </c>
      <c r="G367" s="229"/>
      <c r="H367" s="224">
        <v>99264</v>
      </c>
      <c r="I367" s="231"/>
      <c r="J367" s="232"/>
      <c r="K367" s="230"/>
      <c r="L367" s="230"/>
      <c r="M367" s="229"/>
      <c r="N367" s="230"/>
      <c r="O367" s="229"/>
      <c r="P367" s="230"/>
      <c r="Q367" s="229"/>
      <c r="R367" s="230"/>
      <c r="S367" s="229"/>
      <c r="T367" s="230"/>
      <c r="U367" s="229"/>
      <c r="V367" s="230"/>
      <c r="W367" s="229"/>
      <c r="X367" s="230"/>
      <c r="Y367" s="229"/>
      <c r="Z367" s="230"/>
    </row>
    <row r="368" spans="1:26" x14ac:dyDescent="0.25">
      <c r="A368" s="229"/>
      <c r="B368" s="236" t="s">
        <v>541</v>
      </c>
      <c r="C368" s="229">
        <v>0</v>
      </c>
      <c r="D368" s="230">
        <v>0</v>
      </c>
      <c r="E368" s="229"/>
      <c r="F368" s="230">
        <v>0</v>
      </c>
      <c r="G368" s="229"/>
      <c r="H368" s="224">
        <v>99264</v>
      </c>
      <c r="I368" s="231"/>
      <c r="J368" s="232"/>
      <c r="K368" s="230"/>
      <c r="L368" s="230"/>
      <c r="M368" s="229"/>
      <c r="N368" s="230"/>
      <c r="O368" s="229"/>
      <c r="P368" s="230"/>
      <c r="Q368" s="229"/>
      <c r="R368" s="230"/>
      <c r="S368" s="229"/>
      <c r="T368" s="230"/>
      <c r="U368" s="229"/>
      <c r="V368" s="230"/>
      <c r="W368" s="229"/>
      <c r="X368" s="230"/>
      <c r="Y368" s="229"/>
      <c r="Z368" s="230"/>
    </row>
    <row r="369" spans="1:26" x14ac:dyDescent="0.25">
      <c r="A369" s="229"/>
      <c r="B369" s="234" t="s">
        <v>542</v>
      </c>
      <c r="C369" s="229">
        <v>0</v>
      </c>
      <c r="D369" s="230">
        <v>0</v>
      </c>
      <c r="E369" s="229"/>
      <c r="F369" s="230">
        <v>0</v>
      </c>
      <c r="G369" s="229"/>
      <c r="H369" s="224">
        <v>99264</v>
      </c>
      <c r="I369" s="231"/>
      <c r="J369" s="232"/>
      <c r="K369" s="230"/>
      <c r="L369" s="230"/>
      <c r="M369" s="229"/>
      <c r="N369" s="230"/>
      <c r="O369" s="229"/>
      <c r="P369" s="230"/>
      <c r="Q369" s="229"/>
      <c r="R369" s="230"/>
      <c r="S369" s="229"/>
      <c r="T369" s="230"/>
      <c r="U369" s="229"/>
      <c r="V369" s="230"/>
      <c r="W369" s="229"/>
      <c r="X369" s="230"/>
      <c r="Y369" s="229"/>
      <c r="Z369" s="230"/>
    </row>
    <row r="370" spans="1:26" ht="51" x14ac:dyDescent="0.25">
      <c r="A370" s="229"/>
      <c r="B370" s="234" t="s">
        <v>543</v>
      </c>
      <c r="C370" s="229">
        <v>0.63</v>
      </c>
      <c r="D370" s="230">
        <v>115</v>
      </c>
      <c r="E370" s="229"/>
      <c r="F370" s="230">
        <v>72.45</v>
      </c>
      <c r="G370" s="229"/>
      <c r="H370" s="224">
        <v>99264</v>
      </c>
      <c r="I370" s="231">
        <v>0.92884615384615388</v>
      </c>
      <c r="J370" s="232">
        <v>1.4743589743589745</v>
      </c>
      <c r="K370" s="230" t="s">
        <v>635</v>
      </c>
      <c r="L370" s="248" t="s">
        <v>636</v>
      </c>
      <c r="M370" s="229"/>
      <c r="N370" s="230"/>
      <c r="O370" s="229">
        <v>71.680000000000007</v>
      </c>
      <c r="P370" s="230">
        <v>0.59</v>
      </c>
      <c r="Q370" s="229"/>
      <c r="R370" s="230">
        <v>125</v>
      </c>
      <c r="S370" s="229">
        <v>0.57344000000000006</v>
      </c>
      <c r="T370" s="230">
        <v>0.872</v>
      </c>
      <c r="U370" s="229"/>
      <c r="V370" s="230"/>
      <c r="W370" s="229">
        <v>-0.35540615384615382</v>
      </c>
      <c r="X370" s="230">
        <v>-0.60235897435897445</v>
      </c>
      <c r="Y370" s="229"/>
      <c r="Z370" s="230"/>
    </row>
    <row r="371" spans="1:26" x14ac:dyDescent="0.25">
      <c r="A371" s="229"/>
      <c r="B371" s="234" t="s">
        <v>544</v>
      </c>
      <c r="C371" s="229">
        <v>0</v>
      </c>
      <c r="D371" s="230">
        <v>0</v>
      </c>
      <c r="E371" s="229"/>
      <c r="F371" s="230">
        <v>0</v>
      </c>
      <c r="G371" s="229"/>
      <c r="H371" s="224">
        <v>99264</v>
      </c>
      <c r="I371" s="231"/>
      <c r="J371" s="232"/>
      <c r="K371" s="230"/>
      <c r="L371" s="230"/>
      <c r="M371" s="229"/>
      <c r="N371" s="230"/>
      <c r="O371" s="229"/>
      <c r="P371" s="230"/>
      <c r="Q371" s="229"/>
      <c r="R371" s="230"/>
      <c r="S371" s="229"/>
      <c r="T371" s="230"/>
      <c r="U371" s="229"/>
      <c r="V371" s="230"/>
      <c r="W371" s="229"/>
      <c r="X371" s="230"/>
      <c r="Y371" s="229"/>
      <c r="Z371" s="230"/>
    </row>
    <row r="372" spans="1:26" x14ac:dyDescent="0.25">
      <c r="A372" s="229"/>
      <c r="B372" s="234" t="s">
        <v>545</v>
      </c>
      <c r="C372" s="229">
        <v>0</v>
      </c>
      <c r="D372" s="230">
        <v>0</v>
      </c>
      <c r="E372" s="229"/>
      <c r="F372" s="230">
        <v>0</v>
      </c>
      <c r="G372" s="229"/>
      <c r="H372" s="224">
        <v>99264</v>
      </c>
      <c r="I372" s="231"/>
      <c r="J372" s="232"/>
      <c r="K372" s="230"/>
      <c r="L372" s="230"/>
      <c r="M372" s="229"/>
      <c r="N372" s="230"/>
      <c r="O372" s="229"/>
      <c r="P372" s="230"/>
      <c r="Q372" s="229"/>
      <c r="R372" s="230"/>
      <c r="S372" s="229"/>
      <c r="T372" s="230"/>
      <c r="U372" s="229"/>
      <c r="V372" s="230"/>
      <c r="W372" s="229"/>
      <c r="X372" s="230"/>
      <c r="Y372" s="229"/>
      <c r="Z372" s="230"/>
    </row>
    <row r="373" spans="1:26" x14ac:dyDescent="0.25">
      <c r="A373" s="229"/>
      <c r="B373" s="234" t="s">
        <v>546</v>
      </c>
      <c r="C373" s="229">
        <v>0</v>
      </c>
      <c r="D373" s="230">
        <v>0</v>
      </c>
      <c r="E373" s="229"/>
      <c r="F373" s="230">
        <v>0</v>
      </c>
      <c r="G373" s="229"/>
      <c r="H373" s="224">
        <v>99264</v>
      </c>
      <c r="I373" s="231"/>
      <c r="J373" s="232"/>
      <c r="K373" s="230"/>
      <c r="L373" s="230"/>
      <c r="M373" s="229"/>
      <c r="N373" s="230"/>
      <c r="O373" s="229"/>
      <c r="P373" s="230"/>
      <c r="Q373" s="229"/>
      <c r="R373" s="230"/>
      <c r="S373" s="229"/>
      <c r="T373" s="230"/>
      <c r="U373" s="229"/>
      <c r="V373" s="230"/>
      <c r="W373" s="229"/>
      <c r="X373" s="230"/>
      <c r="Y373" s="229"/>
      <c r="Z373" s="230"/>
    </row>
    <row r="374" spans="1:26" x14ac:dyDescent="0.25">
      <c r="A374" s="229"/>
      <c r="B374" s="234" t="s">
        <v>547</v>
      </c>
      <c r="C374" s="229">
        <v>0</v>
      </c>
      <c r="D374" s="230">
        <v>0</v>
      </c>
      <c r="E374" s="229"/>
      <c r="F374" s="230">
        <v>0</v>
      </c>
      <c r="G374" s="229"/>
      <c r="H374" s="224">
        <v>99264</v>
      </c>
      <c r="I374" s="231"/>
      <c r="J374" s="232"/>
      <c r="K374" s="230"/>
      <c r="L374" s="230"/>
      <c r="M374" s="229"/>
      <c r="N374" s="230"/>
      <c r="O374" s="229"/>
      <c r="P374" s="230"/>
      <c r="Q374" s="229"/>
      <c r="R374" s="230"/>
      <c r="S374" s="229"/>
      <c r="T374" s="230"/>
      <c r="U374" s="229"/>
      <c r="V374" s="230"/>
      <c r="W374" s="229"/>
      <c r="X374" s="230"/>
      <c r="Y374" s="229"/>
      <c r="Z374" s="230"/>
    </row>
    <row r="375" spans="1:26" x14ac:dyDescent="0.25">
      <c r="A375" s="229"/>
      <c r="B375" s="234" t="s">
        <v>548</v>
      </c>
      <c r="C375" s="229">
        <v>0</v>
      </c>
      <c r="D375" s="230">
        <v>0</v>
      </c>
      <c r="E375" s="229"/>
      <c r="F375" s="230">
        <v>0</v>
      </c>
      <c r="G375" s="229"/>
      <c r="H375" s="224">
        <v>99264</v>
      </c>
      <c r="I375" s="231"/>
      <c r="J375" s="232"/>
      <c r="K375" s="230"/>
      <c r="L375" s="230"/>
      <c r="M375" s="229"/>
      <c r="N375" s="230"/>
      <c r="O375" s="229"/>
      <c r="P375" s="230"/>
      <c r="Q375" s="229"/>
      <c r="R375" s="230"/>
      <c r="S375" s="229"/>
      <c r="T375" s="230"/>
      <c r="U375" s="229"/>
      <c r="V375" s="230"/>
      <c r="W375" s="229"/>
      <c r="X375" s="230"/>
      <c r="Y375" s="229"/>
      <c r="Z375" s="230"/>
    </row>
    <row r="376" spans="1:26" x14ac:dyDescent="0.25">
      <c r="A376" s="229"/>
      <c r="B376" s="234" t="s">
        <v>549</v>
      </c>
      <c r="C376" s="229">
        <v>0</v>
      </c>
      <c r="D376" s="230">
        <v>0</v>
      </c>
      <c r="E376" s="229"/>
      <c r="F376" s="230">
        <v>0</v>
      </c>
      <c r="G376" s="229"/>
      <c r="H376" s="224">
        <v>99264</v>
      </c>
      <c r="I376" s="231"/>
      <c r="J376" s="232"/>
      <c r="K376" s="230"/>
      <c r="L376" s="230"/>
      <c r="M376" s="229"/>
      <c r="N376" s="230"/>
      <c r="O376" s="229"/>
      <c r="P376" s="230"/>
      <c r="Q376" s="229"/>
      <c r="R376" s="230"/>
      <c r="S376" s="229"/>
      <c r="T376" s="230"/>
      <c r="U376" s="229"/>
      <c r="V376" s="230"/>
      <c r="W376" s="229"/>
      <c r="X376" s="230"/>
      <c r="Y376" s="229"/>
      <c r="Z376" s="230"/>
    </row>
    <row r="377" spans="1:26" x14ac:dyDescent="0.25">
      <c r="A377" s="229"/>
      <c r="B377" s="234" t="s">
        <v>550</v>
      </c>
      <c r="C377" s="229">
        <v>0</v>
      </c>
      <c r="D377" s="230">
        <v>0</v>
      </c>
      <c r="E377" s="229"/>
      <c r="F377" s="230">
        <v>0</v>
      </c>
      <c r="G377" s="229"/>
      <c r="H377" s="224">
        <v>99264</v>
      </c>
      <c r="I377" s="231"/>
      <c r="J377" s="232"/>
      <c r="K377" s="230"/>
      <c r="L377" s="230"/>
      <c r="M377" s="229"/>
      <c r="N377" s="230"/>
      <c r="O377" s="229"/>
      <c r="P377" s="230"/>
      <c r="Q377" s="229"/>
      <c r="R377" s="230"/>
      <c r="S377" s="229"/>
      <c r="T377" s="230"/>
      <c r="U377" s="229"/>
      <c r="V377" s="230"/>
      <c r="W377" s="229"/>
      <c r="X377" s="230"/>
      <c r="Y377" s="229"/>
      <c r="Z377" s="230"/>
    </row>
    <row r="378" spans="1:26" x14ac:dyDescent="0.25">
      <c r="A378" s="229"/>
      <c r="B378" s="234" t="s">
        <v>551</v>
      </c>
      <c r="C378" s="229">
        <v>0</v>
      </c>
      <c r="D378" s="230">
        <v>0</v>
      </c>
      <c r="E378" s="229"/>
      <c r="F378" s="230">
        <v>0</v>
      </c>
      <c r="G378" s="229"/>
      <c r="H378" s="224">
        <v>99264</v>
      </c>
      <c r="I378" s="231"/>
      <c r="J378" s="232"/>
      <c r="K378" s="230"/>
      <c r="L378" s="230"/>
      <c r="M378" s="229"/>
      <c r="N378" s="230"/>
      <c r="O378" s="229"/>
      <c r="P378" s="230"/>
      <c r="Q378" s="229"/>
      <c r="R378" s="230"/>
      <c r="S378" s="229"/>
      <c r="T378" s="230"/>
      <c r="U378" s="229"/>
      <c r="V378" s="230"/>
      <c r="W378" s="229"/>
      <c r="X378" s="230"/>
      <c r="Y378" s="229"/>
      <c r="Z378" s="230"/>
    </row>
    <row r="379" spans="1:26" x14ac:dyDescent="0.25">
      <c r="A379" s="229"/>
      <c r="B379" s="234" t="s">
        <v>552</v>
      </c>
      <c r="C379" s="229">
        <v>0</v>
      </c>
      <c r="D379" s="230">
        <v>0</v>
      </c>
      <c r="E379" s="229"/>
      <c r="F379" s="230">
        <v>0</v>
      </c>
      <c r="G379" s="229"/>
      <c r="H379" s="224">
        <v>99264</v>
      </c>
      <c r="I379" s="231"/>
      <c r="J379" s="232"/>
      <c r="K379" s="230"/>
      <c r="L379" s="230"/>
      <c r="M379" s="229"/>
      <c r="N379" s="230"/>
      <c r="O379" s="229"/>
      <c r="P379" s="230"/>
      <c r="Q379" s="229"/>
      <c r="R379" s="230"/>
      <c r="S379" s="229"/>
      <c r="T379" s="230"/>
      <c r="U379" s="229"/>
      <c r="V379" s="230"/>
      <c r="W379" s="229"/>
      <c r="X379" s="230"/>
      <c r="Y379" s="229"/>
      <c r="Z379" s="230"/>
    </row>
    <row r="380" spans="1:26" x14ac:dyDescent="0.25">
      <c r="A380" s="229"/>
      <c r="B380" s="234" t="s">
        <v>553</v>
      </c>
      <c r="C380" s="229">
        <v>0</v>
      </c>
      <c r="D380" s="230">
        <v>0</v>
      </c>
      <c r="E380" s="229"/>
      <c r="F380" s="230">
        <v>0</v>
      </c>
      <c r="G380" s="229"/>
      <c r="H380" s="224">
        <v>99264</v>
      </c>
      <c r="I380" s="231"/>
      <c r="J380" s="232"/>
      <c r="K380" s="230"/>
      <c r="L380" s="230"/>
      <c r="M380" s="229"/>
      <c r="N380" s="230"/>
      <c r="O380" s="229"/>
      <c r="P380" s="230"/>
      <c r="Q380" s="229"/>
      <c r="R380" s="230"/>
      <c r="S380" s="229"/>
      <c r="T380" s="230"/>
      <c r="U380" s="229"/>
      <c r="V380" s="230"/>
      <c r="W380" s="229"/>
      <c r="X380" s="230"/>
      <c r="Y380" s="229"/>
      <c r="Z380" s="230"/>
    </row>
    <row r="381" spans="1:26" x14ac:dyDescent="0.25">
      <c r="A381" s="229"/>
      <c r="B381" s="234" t="s">
        <v>554</v>
      </c>
      <c r="C381" s="229">
        <v>0</v>
      </c>
      <c r="D381" s="230">
        <v>0</v>
      </c>
      <c r="E381" s="229"/>
      <c r="F381" s="230">
        <v>0</v>
      </c>
      <c r="G381" s="229"/>
      <c r="H381" s="224">
        <v>99264</v>
      </c>
      <c r="I381" s="231"/>
      <c r="J381" s="232"/>
      <c r="K381" s="230"/>
      <c r="L381" s="230"/>
      <c r="M381" s="229"/>
      <c r="N381" s="230"/>
      <c r="O381" s="229"/>
      <c r="P381" s="230"/>
      <c r="Q381" s="229"/>
      <c r="R381" s="230"/>
      <c r="S381" s="229"/>
      <c r="T381" s="230"/>
      <c r="U381" s="229"/>
      <c r="V381" s="230"/>
      <c r="W381" s="229"/>
      <c r="X381" s="230"/>
      <c r="Y381" s="229"/>
      <c r="Z381" s="230"/>
    </row>
    <row r="382" spans="1:26" x14ac:dyDescent="0.25">
      <c r="A382" s="229"/>
      <c r="B382" s="234" t="s">
        <v>555</v>
      </c>
      <c r="C382" s="229">
        <v>0</v>
      </c>
      <c r="D382" s="230">
        <v>0</v>
      </c>
      <c r="E382" s="229"/>
      <c r="F382" s="230">
        <v>0</v>
      </c>
      <c r="G382" s="229"/>
      <c r="H382" s="224">
        <v>99264</v>
      </c>
      <c r="I382" s="231"/>
      <c r="J382" s="232"/>
      <c r="K382" s="230"/>
      <c r="L382" s="230"/>
      <c r="M382" s="229"/>
      <c r="N382" s="230"/>
      <c r="O382" s="229"/>
      <c r="P382" s="230"/>
      <c r="Q382" s="229"/>
      <c r="R382" s="230"/>
      <c r="S382" s="229"/>
      <c r="T382" s="230"/>
      <c r="U382" s="229"/>
      <c r="V382" s="230"/>
      <c r="W382" s="229"/>
      <c r="X382" s="230"/>
      <c r="Y382" s="229"/>
      <c r="Z382" s="230"/>
    </row>
    <row r="383" spans="1:26" x14ac:dyDescent="0.25">
      <c r="A383" s="229"/>
      <c r="B383" s="234" t="s">
        <v>556</v>
      </c>
      <c r="C383" s="229">
        <v>0</v>
      </c>
      <c r="D383" s="230">
        <v>0</v>
      </c>
      <c r="E383" s="229"/>
      <c r="F383" s="230">
        <v>0</v>
      </c>
      <c r="G383" s="229"/>
      <c r="H383" s="224">
        <v>99264</v>
      </c>
      <c r="I383" s="231"/>
      <c r="J383" s="232"/>
      <c r="K383" s="230"/>
      <c r="L383" s="230"/>
      <c r="M383" s="229"/>
      <c r="N383" s="230"/>
      <c r="O383" s="229"/>
      <c r="P383" s="230"/>
      <c r="Q383" s="229"/>
      <c r="R383" s="230"/>
      <c r="S383" s="229"/>
      <c r="T383" s="230"/>
      <c r="U383" s="229"/>
      <c r="V383" s="230"/>
      <c r="W383" s="229"/>
      <c r="X383" s="230"/>
      <c r="Y383" s="229"/>
      <c r="Z383" s="230"/>
    </row>
    <row r="384" spans="1:26" x14ac:dyDescent="0.25">
      <c r="A384" s="229"/>
      <c r="B384" s="234" t="s">
        <v>557</v>
      </c>
      <c r="C384" s="229">
        <v>0</v>
      </c>
      <c r="D384" s="230">
        <v>0</v>
      </c>
      <c r="E384" s="229"/>
      <c r="F384" s="230">
        <v>0</v>
      </c>
      <c r="G384" s="229"/>
      <c r="H384" s="224">
        <v>99264</v>
      </c>
      <c r="I384" s="231"/>
      <c r="J384" s="232"/>
      <c r="K384" s="230"/>
      <c r="L384" s="230"/>
      <c r="M384" s="229"/>
      <c r="N384" s="230"/>
      <c r="O384" s="229"/>
      <c r="P384" s="230"/>
      <c r="Q384" s="229"/>
      <c r="R384" s="230"/>
      <c r="S384" s="229"/>
      <c r="T384" s="230"/>
      <c r="U384" s="229"/>
      <c r="V384" s="230"/>
      <c r="W384" s="229"/>
      <c r="X384" s="230"/>
      <c r="Y384" s="229"/>
      <c r="Z384" s="230"/>
    </row>
    <row r="385" spans="1:26" x14ac:dyDescent="0.25">
      <c r="A385" s="229"/>
      <c r="B385" s="234" t="s">
        <v>558</v>
      </c>
      <c r="C385" s="229">
        <v>0</v>
      </c>
      <c r="D385" s="230">
        <v>0</v>
      </c>
      <c r="E385" s="229"/>
      <c r="F385" s="230">
        <v>0</v>
      </c>
      <c r="G385" s="229"/>
      <c r="H385" s="224">
        <v>99264</v>
      </c>
      <c r="I385" s="231"/>
      <c r="J385" s="232"/>
      <c r="K385" s="230"/>
      <c r="L385" s="230"/>
      <c r="M385" s="229"/>
      <c r="N385" s="230"/>
      <c r="O385" s="229"/>
      <c r="P385" s="230"/>
      <c r="Q385" s="229"/>
      <c r="R385" s="230"/>
      <c r="S385" s="229"/>
      <c r="T385" s="230"/>
      <c r="U385" s="229"/>
      <c r="V385" s="230"/>
      <c r="W385" s="229"/>
      <c r="X385" s="230"/>
      <c r="Y385" s="229"/>
      <c r="Z385" s="230"/>
    </row>
    <row r="386" spans="1:26" x14ac:dyDescent="0.25">
      <c r="A386" s="229"/>
      <c r="B386" s="234" t="s">
        <v>559</v>
      </c>
      <c r="C386" s="229">
        <v>0</v>
      </c>
      <c r="D386" s="230">
        <v>0</v>
      </c>
      <c r="E386" s="229"/>
      <c r="F386" s="230">
        <v>0</v>
      </c>
      <c r="G386" s="229"/>
      <c r="H386" s="224">
        <v>99264</v>
      </c>
      <c r="I386" s="231"/>
      <c r="J386" s="232"/>
      <c r="K386" s="230"/>
      <c r="L386" s="230"/>
      <c r="M386" s="229"/>
      <c r="N386" s="230"/>
      <c r="O386" s="229"/>
      <c r="P386" s="230"/>
      <c r="Q386" s="229"/>
      <c r="R386" s="230"/>
      <c r="S386" s="229"/>
      <c r="T386" s="230"/>
      <c r="U386" s="229"/>
      <c r="V386" s="230"/>
      <c r="W386" s="229"/>
      <c r="X386" s="230"/>
      <c r="Y386" s="229"/>
      <c r="Z386" s="230"/>
    </row>
    <row r="387" spans="1:26" x14ac:dyDescent="0.25">
      <c r="A387" s="229"/>
      <c r="B387" s="234" t="s">
        <v>560</v>
      </c>
      <c r="C387" s="229">
        <v>0</v>
      </c>
      <c r="D387" s="230">
        <v>0</v>
      </c>
      <c r="E387" s="229"/>
      <c r="F387" s="230">
        <v>0</v>
      </c>
      <c r="G387" s="229"/>
      <c r="H387" s="224">
        <v>99264</v>
      </c>
      <c r="I387" s="231"/>
      <c r="J387" s="232"/>
      <c r="K387" s="230"/>
      <c r="L387" s="230"/>
      <c r="M387" s="229"/>
      <c r="N387" s="230"/>
      <c r="O387" s="229"/>
      <c r="P387" s="230"/>
      <c r="Q387" s="229"/>
      <c r="R387" s="230"/>
      <c r="S387" s="229"/>
      <c r="T387" s="230"/>
      <c r="U387" s="229"/>
      <c r="V387" s="230"/>
      <c r="W387" s="229"/>
      <c r="X387" s="230"/>
      <c r="Y387" s="229"/>
      <c r="Z387" s="230"/>
    </row>
    <row r="388" spans="1:26" x14ac:dyDescent="0.25">
      <c r="A388" s="229"/>
      <c r="B388" s="234" t="s">
        <v>561</v>
      </c>
      <c r="C388" s="229">
        <v>0</v>
      </c>
      <c r="D388" s="230">
        <v>0</v>
      </c>
      <c r="E388" s="229"/>
      <c r="F388" s="230">
        <v>0</v>
      </c>
      <c r="G388" s="229"/>
      <c r="H388" s="224">
        <v>99264</v>
      </c>
      <c r="I388" s="231"/>
      <c r="J388" s="232"/>
      <c r="K388" s="230"/>
      <c r="L388" s="230"/>
      <c r="M388" s="229"/>
      <c r="N388" s="230"/>
      <c r="O388" s="229"/>
      <c r="P388" s="230"/>
      <c r="Q388" s="229"/>
      <c r="R388" s="230"/>
      <c r="S388" s="229"/>
      <c r="T388" s="230"/>
      <c r="U388" s="229"/>
      <c r="V388" s="230"/>
      <c r="W388" s="229"/>
      <c r="X388" s="230"/>
      <c r="Y388" s="229"/>
      <c r="Z388" s="230"/>
    </row>
    <row r="389" spans="1:26" x14ac:dyDescent="0.25">
      <c r="A389" s="229"/>
      <c r="B389" s="234" t="s">
        <v>562</v>
      </c>
      <c r="C389" s="229">
        <v>0</v>
      </c>
      <c r="D389" s="230">
        <v>0</v>
      </c>
      <c r="E389" s="229"/>
      <c r="F389" s="230">
        <v>0</v>
      </c>
      <c r="G389" s="229"/>
      <c r="H389" s="224">
        <v>99264</v>
      </c>
      <c r="I389" s="231"/>
      <c r="J389" s="232"/>
      <c r="K389" s="230"/>
      <c r="L389" s="230"/>
      <c r="M389" s="229"/>
      <c r="N389" s="230"/>
      <c r="O389" s="229"/>
      <c r="P389" s="230"/>
      <c r="Q389" s="229"/>
      <c r="R389" s="230"/>
      <c r="S389" s="229"/>
      <c r="T389" s="230"/>
      <c r="U389" s="229"/>
      <c r="V389" s="230"/>
      <c r="W389" s="229"/>
      <c r="X389" s="230"/>
      <c r="Y389" s="229"/>
      <c r="Z389" s="230"/>
    </row>
    <row r="390" spans="1:26" x14ac:dyDescent="0.25">
      <c r="A390" s="229"/>
      <c r="B390" s="234" t="s">
        <v>563</v>
      </c>
      <c r="C390" s="229">
        <v>0</v>
      </c>
      <c r="D390" s="230">
        <v>0</v>
      </c>
      <c r="E390" s="229"/>
      <c r="F390" s="230">
        <v>0</v>
      </c>
      <c r="G390" s="229"/>
      <c r="H390" s="224">
        <v>99264</v>
      </c>
      <c r="I390" s="231"/>
      <c r="J390" s="232"/>
      <c r="K390" s="230"/>
      <c r="L390" s="230"/>
      <c r="M390" s="229"/>
      <c r="N390" s="230"/>
      <c r="O390" s="229"/>
      <c r="P390" s="230"/>
      <c r="Q390" s="229"/>
      <c r="R390" s="230"/>
      <c r="S390" s="229"/>
      <c r="T390" s="230"/>
      <c r="U390" s="229"/>
      <c r="V390" s="230"/>
      <c r="W390" s="229"/>
      <c r="X390" s="230"/>
      <c r="Y390" s="229"/>
      <c r="Z390" s="230"/>
    </row>
    <row r="391" spans="1:26" x14ac:dyDescent="0.25">
      <c r="A391" s="229"/>
      <c r="B391" s="234" t="s">
        <v>564</v>
      </c>
      <c r="C391" s="229">
        <v>0</v>
      </c>
      <c r="D391" s="230">
        <v>0</v>
      </c>
      <c r="E391" s="229"/>
      <c r="F391" s="230">
        <v>0</v>
      </c>
      <c r="G391" s="229"/>
      <c r="H391" s="224">
        <v>99264</v>
      </c>
      <c r="I391" s="231"/>
      <c r="J391" s="232"/>
      <c r="K391" s="230"/>
      <c r="L391" s="230"/>
      <c r="M391" s="229"/>
      <c r="N391" s="230"/>
      <c r="O391" s="229"/>
      <c r="P391" s="230"/>
      <c r="Q391" s="229"/>
      <c r="R391" s="230"/>
      <c r="S391" s="229"/>
      <c r="T391" s="230"/>
      <c r="U391" s="229"/>
      <c r="V391" s="230"/>
      <c r="W391" s="229"/>
      <c r="X391" s="230"/>
      <c r="Y391" s="229"/>
      <c r="Z391" s="230"/>
    </row>
    <row r="392" spans="1:26" x14ac:dyDescent="0.25">
      <c r="A392" s="229"/>
      <c r="B392" s="234" t="s">
        <v>565</v>
      </c>
      <c r="C392" s="229">
        <v>0</v>
      </c>
      <c r="D392" s="230">
        <v>0</v>
      </c>
      <c r="E392" s="229"/>
      <c r="F392" s="230">
        <v>0</v>
      </c>
      <c r="G392" s="229"/>
      <c r="H392" s="224">
        <v>99264</v>
      </c>
      <c r="I392" s="231"/>
      <c r="J392" s="232"/>
      <c r="K392" s="230"/>
      <c r="L392" s="230"/>
      <c r="M392" s="229"/>
      <c r="N392" s="230"/>
      <c r="O392" s="229"/>
      <c r="P392" s="230"/>
      <c r="Q392" s="229"/>
      <c r="R392" s="230"/>
      <c r="S392" s="229"/>
      <c r="T392" s="230"/>
      <c r="U392" s="229"/>
      <c r="V392" s="230"/>
      <c r="W392" s="229"/>
      <c r="X392" s="230"/>
      <c r="Y392" s="229"/>
      <c r="Z392" s="230"/>
    </row>
    <row r="393" spans="1:26" x14ac:dyDescent="0.25">
      <c r="A393" s="229"/>
      <c r="B393" s="234" t="s">
        <v>566</v>
      </c>
      <c r="C393" s="229">
        <v>0</v>
      </c>
      <c r="D393" s="230">
        <v>0</v>
      </c>
      <c r="E393" s="229"/>
      <c r="F393" s="230">
        <v>0</v>
      </c>
      <c r="G393" s="229"/>
      <c r="H393" s="224">
        <v>99264</v>
      </c>
      <c r="I393" s="231"/>
      <c r="J393" s="232"/>
      <c r="K393" s="230"/>
      <c r="L393" s="230"/>
      <c r="M393" s="229"/>
      <c r="N393" s="230"/>
      <c r="O393" s="229"/>
      <c r="P393" s="230"/>
      <c r="Q393" s="229"/>
      <c r="R393" s="230"/>
      <c r="S393" s="229"/>
      <c r="T393" s="230"/>
      <c r="U393" s="229"/>
      <c r="V393" s="230"/>
      <c r="W393" s="229"/>
      <c r="X393" s="230"/>
      <c r="Y393" s="229"/>
      <c r="Z393" s="230"/>
    </row>
    <row r="394" spans="1:26" x14ac:dyDescent="0.25">
      <c r="A394" s="229"/>
      <c r="B394" s="234" t="s">
        <v>567</v>
      </c>
      <c r="C394" s="229">
        <v>0</v>
      </c>
      <c r="D394" s="230">
        <v>0</v>
      </c>
      <c r="E394" s="229"/>
      <c r="F394" s="230">
        <v>0</v>
      </c>
      <c r="G394" s="229"/>
      <c r="H394" s="224">
        <v>99264</v>
      </c>
      <c r="I394" s="231"/>
      <c r="J394" s="232"/>
      <c r="K394" s="230"/>
      <c r="L394" s="230"/>
      <c r="M394" s="229"/>
      <c r="N394" s="230"/>
      <c r="O394" s="229"/>
      <c r="P394" s="230"/>
      <c r="Q394" s="229"/>
      <c r="R394" s="230"/>
      <c r="S394" s="229"/>
      <c r="T394" s="230"/>
      <c r="U394" s="229"/>
      <c r="V394" s="230"/>
      <c r="W394" s="229"/>
      <c r="X394" s="230"/>
      <c r="Y394" s="229"/>
      <c r="Z394" s="230"/>
    </row>
    <row r="395" spans="1:26" x14ac:dyDescent="0.25">
      <c r="A395" s="229"/>
      <c r="B395" s="234" t="s">
        <v>568</v>
      </c>
      <c r="C395" s="229">
        <v>0</v>
      </c>
      <c r="D395" s="230">
        <v>0</v>
      </c>
      <c r="E395" s="229"/>
      <c r="F395" s="230">
        <v>0</v>
      </c>
      <c r="G395" s="229"/>
      <c r="H395" s="224">
        <v>99264</v>
      </c>
      <c r="I395" s="231"/>
      <c r="J395" s="232"/>
      <c r="K395" s="230"/>
      <c r="L395" s="230"/>
      <c r="M395" s="229"/>
      <c r="N395" s="230"/>
      <c r="O395" s="229"/>
      <c r="P395" s="230"/>
      <c r="Q395" s="229"/>
      <c r="R395" s="230"/>
      <c r="S395" s="229"/>
      <c r="T395" s="230"/>
      <c r="U395" s="229"/>
      <c r="V395" s="230"/>
      <c r="W395" s="229"/>
      <c r="X395" s="230"/>
      <c r="Y395" s="229"/>
      <c r="Z395" s="230"/>
    </row>
    <row r="396" spans="1:26" x14ac:dyDescent="0.25">
      <c r="A396" s="229"/>
      <c r="B396" s="234" t="s">
        <v>569</v>
      </c>
      <c r="C396" s="229">
        <v>0</v>
      </c>
      <c r="D396" s="230">
        <v>0</v>
      </c>
      <c r="E396" s="229"/>
      <c r="F396" s="230">
        <v>0</v>
      </c>
      <c r="G396" s="229"/>
      <c r="H396" s="224">
        <v>99264</v>
      </c>
      <c r="I396" s="231"/>
      <c r="J396" s="232"/>
      <c r="K396" s="230"/>
      <c r="L396" s="230"/>
      <c r="M396" s="229"/>
      <c r="N396" s="230"/>
      <c r="O396" s="229"/>
      <c r="P396" s="230"/>
      <c r="Q396" s="229"/>
      <c r="R396" s="230"/>
      <c r="S396" s="229"/>
      <c r="T396" s="230"/>
      <c r="U396" s="229"/>
      <c r="V396" s="230"/>
      <c r="W396" s="229"/>
      <c r="X396" s="230"/>
      <c r="Y396" s="229"/>
      <c r="Z396" s="230"/>
    </row>
    <row r="397" spans="1:26" x14ac:dyDescent="0.25">
      <c r="A397" s="229"/>
      <c r="B397" s="234" t="s">
        <v>570</v>
      </c>
      <c r="C397" s="229">
        <v>0</v>
      </c>
      <c r="D397" s="230">
        <v>0</v>
      </c>
      <c r="E397" s="229"/>
      <c r="F397" s="230">
        <v>0</v>
      </c>
      <c r="G397" s="229"/>
      <c r="H397" s="224">
        <v>99264</v>
      </c>
      <c r="I397" s="231"/>
      <c r="J397" s="232"/>
      <c r="K397" s="230"/>
      <c r="L397" s="230"/>
      <c r="M397" s="229"/>
      <c r="N397" s="230"/>
      <c r="O397" s="229"/>
      <c r="P397" s="230"/>
      <c r="Q397" s="229"/>
      <c r="R397" s="230"/>
      <c r="S397" s="229"/>
      <c r="T397" s="230"/>
      <c r="U397" s="229"/>
      <c r="V397" s="230"/>
      <c r="W397" s="229"/>
      <c r="X397" s="230"/>
      <c r="Y397" s="229"/>
      <c r="Z397" s="230"/>
    </row>
    <row r="398" spans="1:26" x14ac:dyDescent="0.25">
      <c r="A398" s="229"/>
      <c r="B398" s="234" t="s">
        <v>571</v>
      </c>
      <c r="C398" s="229">
        <v>0</v>
      </c>
      <c r="D398" s="230">
        <v>0</v>
      </c>
      <c r="E398" s="229"/>
      <c r="F398" s="230">
        <v>0</v>
      </c>
      <c r="G398" s="229"/>
      <c r="H398" s="224">
        <v>99264</v>
      </c>
      <c r="I398" s="231"/>
      <c r="J398" s="232"/>
      <c r="K398" s="230"/>
      <c r="L398" s="230"/>
      <c r="M398" s="229"/>
      <c r="N398" s="230"/>
      <c r="O398" s="229"/>
      <c r="P398" s="230"/>
      <c r="Q398" s="229"/>
      <c r="R398" s="230"/>
      <c r="S398" s="229"/>
      <c r="T398" s="230"/>
      <c r="U398" s="229"/>
      <c r="V398" s="230"/>
      <c r="W398" s="229"/>
      <c r="X398" s="230"/>
      <c r="Y398" s="229"/>
      <c r="Z398" s="230"/>
    </row>
    <row r="399" spans="1:26" x14ac:dyDescent="0.25">
      <c r="A399" s="229"/>
      <c r="B399" s="234" t="s">
        <v>572</v>
      </c>
      <c r="C399" s="229">
        <v>0</v>
      </c>
      <c r="D399" s="230">
        <v>0</v>
      </c>
      <c r="E399" s="229"/>
      <c r="F399" s="230">
        <v>0</v>
      </c>
      <c r="G399" s="229"/>
      <c r="H399" s="224">
        <v>99264</v>
      </c>
      <c r="I399" s="231"/>
      <c r="J399" s="232"/>
      <c r="K399" s="230"/>
      <c r="L399" s="230"/>
      <c r="M399" s="229"/>
      <c r="N399" s="230"/>
      <c r="O399" s="229"/>
      <c r="P399" s="230"/>
      <c r="Q399" s="229"/>
      <c r="R399" s="230"/>
      <c r="S399" s="229"/>
      <c r="T399" s="230"/>
      <c r="U399" s="229"/>
      <c r="V399" s="230"/>
      <c r="W399" s="229"/>
      <c r="X399" s="230"/>
      <c r="Y399" s="229"/>
      <c r="Z399" s="230"/>
    </row>
    <row r="400" spans="1:26" x14ac:dyDescent="0.25">
      <c r="A400" s="229"/>
      <c r="B400" s="234" t="s">
        <v>573</v>
      </c>
      <c r="C400" s="229">
        <v>0</v>
      </c>
      <c r="D400" s="230">
        <v>0</v>
      </c>
      <c r="E400" s="229"/>
      <c r="F400" s="230">
        <v>0</v>
      </c>
      <c r="G400" s="229"/>
      <c r="H400" s="224">
        <v>99264</v>
      </c>
      <c r="I400" s="231"/>
      <c r="J400" s="232"/>
      <c r="K400" s="230"/>
      <c r="L400" s="230"/>
      <c r="M400" s="229"/>
      <c r="N400" s="230"/>
      <c r="O400" s="229"/>
      <c r="P400" s="230"/>
      <c r="Q400" s="229"/>
      <c r="R400" s="230"/>
      <c r="S400" s="229"/>
      <c r="T400" s="230"/>
      <c r="U400" s="229"/>
      <c r="V400" s="230"/>
      <c r="W400" s="229"/>
      <c r="X400" s="230"/>
      <c r="Y400" s="229"/>
      <c r="Z400" s="230"/>
    </row>
    <row r="401" spans="1:26" x14ac:dyDescent="0.25">
      <c r="A401" s="229"/>
      <c r="B401" s="234" t="s">
        <v>574</v>
      </c>
      <c r="C401" s="229">
        <v>0</v>
      </c>
      <c r="D401" s="230">
        <v>0</v>
      </c>
      <c r="E401" s="229"/>
      <c r="F401" s="230">
        <v>0</v>
      </c>
      <c r="G401" s="229"/>
      <c r="H401" s="224">
        <v>99264</v>
      </c>
      <c r="I401" s="231"/>
      <c r="J401" s="232"/>
      <c r="K401" s="230"/>
      <c r="L401" s="230"/>
      <c r="M401" s="229"/>
      <c r="N401" s="230"/>
      <c r="O401" s="229"/>
      <c r="P401" s="230"/>
      <c r="Q401" s="229"/>
      <c r="R401" s="230"/>
      <c r="S401" s="229"/>
      <c r="T401" s="230"/>
      <c r="U401" s="229"/>
      <c r="V401" s="230"/>
      <c r="W401" s="229"/>
      <c r="X401" s="230"/>
      <c r="Y401" s="229"/>
      <c r="Z401" s="230"/>
    </row>
    <row r="402" spans="1:26" x14ac:dyDescent="0.25">
      <c r="A402" s="229"/>
      <c r="B402" s="234" t="s">
        <v>575</v>
      </c>
      <c r="C402" s="229">
        <v>0</v>
      </c>
      <c r="D402" s="230">
        <v>0</v>
      </c>
      <c r="E402" s="229"/>
      <c r="F402" s="230">
        <v>0</v>
      </c>
      <c r="G402" s="229"/>
      <c r="H402" s="224">
        <v>99264</v>
      </c>
      <c r="I402" s="231"/>
      <c r="J402" s="232"/>
      <c r="K402" s="230"/>
      <c r="L402" s="230"/>
      <c r="M402" s="229"/>
      <c r="N402" s="230"/>
      <c r="O402" s="229"/>
      <c r="P402" s="230"/>
      <c r="Q402" s="229"/>
      <c r="R402" s="230"/>
      <c r="S402" s="229"/>
      <c r="T402" s="230"/>
      <c r="U402" s="229"/>
      <c r="V402" s="230"/>
      <c r="W402" s="229"/>
      <c r="X402" s="230"/>
      <c r="Y402" s="229"/>
      <c r="Z402" s="230"/>
    </row>
    <row r="403" spans="1:26" x14ac:dyDescent="0.25">
      <c r="A403" s="229"/>
      <c r="B403" s="234" t="s">
        <v>576</v>
      </c>
      <c r="C403" s="229">
        <v>0</v>
      </c>
      <c r="D403" s="230">
        <v>0</v>
      </c>
      <c r="E403" s="229"/>
      <c r="F403" s="230">
        <v>0</v>
      </c>
      <c r="G403" s="229"/>
      <c r="H403" s="224">
        <v>99264</v>
      </c>
      <c r="I403" s="231"/>
      <c r="J403" s="232"/>
      <c r="K403" s="230"/>
      <c r="L403" s="230"/>
      <c r="M403" s="229"/>
      <c r="N403" s="230"/>
      <c r="O403" s="229"/>
      <c r="P403" s="230"/>
      <c r="Q403" s="229"/>
      <c r="R403" s="230"/>
      <c r="S403" s="229"/>
      <c r="T403" s="230"/>
      <c r="U403" s="229"/>
      <c r="V403" s="230"/>
      <c r="W403" s="229"/>
      <c r="X403" s="230"/>
      <c r="Y403" s="229"/>
      <c r="Z403" s="230"/>
    </row>
    <row r="404" spans="1:26" x14ac:dyDescent="0.25">
      <c r="A404" s="229"/>
      <c r="B404" s="234" t="s">
        <v>577</v>
      </c>
      <c r="C404" s="229">
        <v>0</v>
      </c>
      <c r="D404" s="230">
        <v>0</v>
      </c>
      <c r="E404" s="229"/>
      <c r="F404" s="230">
        <v>0</v>
      </c>
      <c r="G404" s="229"/>
      <c r="H404" s="224">
        <v>99264</v>
      </c>
      <c r="I404" s="231"/>
      <c r="J404" s="232"/>
      <c r="K404" s="230"/>
      <c r="L404" s="230"/>
      <c r="M404" s="229"/>
      <c r="N404" s="230"/>
      <c r="O404" s="229"/>
      <c r="P404" s="230"/>
      <c r="Q404" s="229"/>
      <c r="R404" s="230"/>
      <c r="S404" s="229"/>
      <c r="T404" s="230"/>
      <c r="U404" s="229"/>
      <c r="V404" s="230"/>
      <c r="W404" s="229"/>
      <c r="X404" s="230"/>
      <c r="Y404" s="229"/>
      <c r="Z404" s="230"/>
    </row>
    <row r="405" spans="1:26" x14ac:dyDescent="0.25">
      <c r="A405" s="229"/>
      <c r="B405" s="234" t="s">
        <v>578</v>
      </c>
      <c r="C405" s="229">
        <v>0</v>
      </c>
      <c r="D405" s="230">
        <v>0</v>
      </c>
      <c r="E405" s="229"/>
      <c r="F405" s="230">
        <v>0</v>
      </c>
      <c r="G405" s="229"/>
      <c r="H405" s="224">
        <v>99264</v>
      </c>
      <c r="I405" s="231"/>
      <c r="J405" s="232"/>
      <c r="K405" s="230"/>
      <c r="L405" s="230"/>
      <c r="M405" s="229"/>
      <c r="N405" s="230"/>
      <c r="O405" s="229"/>
      <c r="P405" s="230"/>
      <c r="Q405" s="229"/>
      <c r="R405" s="230"/>
      <c r="S405" s="229"/>
      <c r="T405" s="230"/>
      <c r="U405" s="229"/>
      <c r="V405" s="230"/>
      <c r="W405" s="229"/>
      <c r="X405" s="230"/>
      <c r="Y405" s="229"/>
      <c r="Z405" s="230"/>
    </row>
    <row r="406" spans="1:26" x14ac:dyDescent="0.25">
      <c r="A406" s="229"/>
      <c r="B406" s="234" t="s">
        <v>579</v>
      </c>
      <c r="C406" s="229">
        <v>0</v>
      </c>
      <c r="D406" s="230">
        <v>0</v>
      </c>
      <c r="E406" s="229"/>
      <c r="F406" s="230">
        <v>0</v>
      </c>
      <c r="G406" s="229"/>
      <c r="H406" s="224">
        <v>99264</v>
      </c>
      <c r="I406" s="231"/>
      <c r="J406" s="232"/>
      <c r="K406" s="230"/>
      <c r="L406" s="230"/>
      <c r="M406" s="229"/>
      <c r="N406" s="230"/>
      <c r="O406" s="229"/>
      <c r="P406" s="230"/>
      <c r="Q406" s="229"/>
      <c r="R406" s="230"/>
      <c r="S406" s="229"/>
      <c r="T406" s="230"/>
      <c r="U406" s="229"/>
      <c r="V406" s="230"/>
      <c r="W406" s="229"/>
      <c r="X406" s="230"/>
      <c r="Y406" s="229"/>
      <c r="Z406" s="230"/>
    </row>
    <row r="407" spans="1:26" x14ac:dyDescent="0.25">
      <c r="A407" s="229"/>
      <c r="B407" s="234" t="s">
        <v>613</v>
      </c>
      <c r="C407" s="229">
        <v>0</v>
      </c>
      <c r="D407" s="230">
        <v>0</v>
      </c>
      <c r="E407" s="229"/>
      <c r="F407" s="230">
        <v>0</v>
      </c>
      <c r="G407" s="229"/>
      <c r="H407" s="224">
        <v>99264</v>
      </c>
      <c r="I407" s="231"/>
      <c r="J407" s="232"/>
      <c r="K407" s="230"/>
      <c r="L407" s="230"/>
      <c r="M407" s="229"/>
      <c r="N407" s="230"/>
      <c r="O407" s="229"/>
      <c r="P407" s="230"/>
      <c r="Q407" s="229"/>
      <c r="R407" s="230"/>
      <c r="S407" s="229"/>
      <c r="T407" s="230"/>
      <c r="U407" s="229"/>
      <c r="V407" s="230"/>
      <c r="W407" s="229"/>
      <c r="X407" s="230"/>
      <c r="Y407" s="229"/>
      <c r="Z407" s="230"/>
    </row>
    <row r="408" spans="1:26" x14ac:dyDescent="0.25">
      <c r="A408" s="229"/>
      <c r="B408" s="234" t="s">
        <v>614</v>
      </c>
      <c r="C408" s="229">
        <v>0</v>
      </c>
      <c r="D408" s="230">
        <v>0</v>
      </c>
      <c r="E408" s="229"/>
      <c r="F408" s="230">
        <v>0</v>
      </c>
      <c r="G408" s="229"/>
      <c r="H408" s="224">
        <v>99264</v>
      </c>
      <c r="I408" s="231"/>
      <c r="J408" s="232"/>
      <c r="K408" s="230"/>
      <c r="L408" s="230"/>
      <c r="M408" s="229"/>
      <c r="N408" s="230"/>
      <c r="O408" s="229"/>
      <c r="P408" s="230"/>
      <c r="Q408" s="229"/>
      <c r="R408" s="230"/>
      <c r="S408" s="229"/>
      <c r="T408" s="230"/>
      <c r="U408" s="229"/>
      <c r="V408" s="230"/>
      <c r="W408" s="229"/>
      <c r="X408" s="230"/>
      <c r="Y408" s="229"/>
      <c r="Z408" s="230"/>
    </row>
    <row r="409" spans="1:26" x14ac:dyDescent="0.25">
      <c r="A409" s="229"/>
      <c r="B409" s="234" t="s">
        <v>615</v>
      </c>
      <c r="C409" s="229">
        <v>0</v>
      </c>
      <c r="D409" s="230">
        <v>0</v>
      </c>
      <c r="E409" s="229"/>
      <c r="F409" s="230">
        <v>0</v>
      </c>
      <c r="G409" s="229"/>
      <c r="H409" s="224">
        <v>99264</v>
      </c>
      <c r="I409" s="231"/>
      <c r="J409" s="232"/>
      <c r="K409" s="230"/>
      <c r="L409" s="230"/>
      <c r="M409" s="229"/>
      <c r="N409" s="230"/>
      <c r="O409" s="229"/>
      <c r="P409" s="230"/>
      <c r="Q409" s="229"/>
      <c r="R409" s="230"/>
      <c r="S409" s="229"/>
      <c r="T409" s="230"/>
      <c r="U409" s="229"/>
      <c r="V409" s="230"/>
      <c r="W409" s="229"/>
      <c r="X409" s="230"/>
      <c r="Y409" s="229"/>
      <c r="Z409" s="230"/>
    </row>
    <row r="410" spans="1:26" x14ac:dyDescent="0.25">
      <c r="A410" s="229"/>
      <c r="B410" s="234" t="s">
        <v>616</v>
      </c>
      <c r="C410" s="229">
        <v>0</v>
      </c>
      <c r="D410" s="230">
        <v>0</v>
      </c>
      <c r="E410" s="229"/>
      <c r="F410" s="230">
        <v>0</v>
      </c>
      <c r="G410" s="229"/>
      <c r="H410" s="224">
        <v>99264</v>
      </c>
      <c r="I410" s="231"/>
      <c r="J410" s="232"/>
      <c r="K410" s="230"/>
      <c r="L410" s="230"/>
      <c r="M410" s="229"/>
      <c r="N410" s="230"/>
      <c r="O410" s="229"/>
      <c r="P410" s="230"/>
      <c r="Q410" s="229"/>
      <c r="R410" s="230"/>
      <c r="S410" s="229"/>
      <c r="T410" s="230"/>
      <c r="U410" s="229"/>
      <c r="V410" s="230"/>
      <c r="W410" s="229"/>
      <c r="X410" s="230"/>
      <c r="Y410" s="229"/>
      <c r="Z410" s="230"/>
    </row>
    <row r="411" spans="1:26" ht="76.5" x14ac:dyDescent="0.25">
      <c r="A411" s="229"/>
      <c r="B411" s="234" t="s">
        <v>617</v>
      </c>
      <c r="C411" s="229">
        <v>0</v>
      </c>
      <c r="D411" s="230">
        <v>0</v>
      </c>
      <c r="E411" s="229"/>
      <c r="F411" s="230">
        <v>0</v>
      </c>
      <c r="G411" s="229"/>
      <c r="H411" s="224">
        <v>99264</v>
      </c>
      <c r="I411" s="231">
        <v>0</v>
      </c>
      <c r="J411" s="232">
        <v>0</v>
      </c>
      <c r="K411" s="230" t="s">
        <v>631</v>
      </c>
      <c r="L411" s="237" t="s">
        <v>607</v>
      </c>
      <c r="M411" s="229"/>
      <c r="N411" s="230"/>
      <c r="O411" s="229"/>
      <c r="P411" s="230"/>
      <c r="Q411" s="229"/>
      <c r="R411" s="230"/>
      <c r="S411" s="229"/>
      <c r="T411" s="230"/>
      <c r="U411" s="229"/>
      <c r="V411" s="230"/>
      <c r="W411" s="229"/>
      <c r="X411" s="230"/>
      <c r="Y411" s="229"/>
      <c r="Z411" s="230"/>
    </row>
    <row r="412" spans="1:26" ht="30" x14ac:dyDescent="0.25">
      <c r="A412" s="229"/>
      <c r="B412" s="234" t="s">
        <v>618</v>
      </c>
      <c r="C412" s="229">
        <v>0</v>
      </c>
      <c r="D412" s="230">
        <v>0</v>
      </c>
      <c r="E412" s="229"/>
      <c r="F412" s="230">
        <v>0</v>
      </c>
      <c r="G412" s="229"/>
      <c r="H412" s="224">
        <v>99264</v>
      </c>
      <c r="I412" s="231"/>
      <c r="J412" s="232"/>
      <c r="K412" s="230"/>
      <c r="L412" s="230"/>
      <c r="M412" s="229"/>
      <c r="N412" s="230"/>
      <c r="O412" s="229"/>
      <c r="P412" s="230"/>
      <c r="Q412" s="229"/>
      <c r="R412" s="230"/>
      <c r="S412" s="229"/>
      <c r="T412" s="230"/>
      <c r="U412" s="229"/>
      <c r="V412" s="230"/>
      <c r="W412" s="229"/>
      <c r="X412" s="230"/>
      <c r="Y412" s="229"/>
      <c r="Z412" s="230"/>
    </row>
    <row r="413" spans="1:26" x14ac:dyDescent="0.25">
      <c r="A413" s="229"/>
      <c r="B413" s="234" t="s">
        <v>619</v>
      </c>
      <c r="C413" s="227">
        <v>0</v>
      </c>
      <c r="D413" s="230">
        <v>0</v>
      </c>
      <c r="E413" s="229"/>
      <c r="F413" s="230">
        <v>0</v>
      </c>
      <c r="G413" s="227"/>
      <c r="H413" s="224">
        <v>99264</v>
      </c>
      <c r="I413" s="228"/>
      <c r="J413" s="228"/>
      <c r="K413" s="229"/>
      <c r="L413" s="230"/>
      <c r="M413" s="229"/>
      <c r="N413" s="230"/>
      <c r="O413" s="231"/>
      <c r="P413" s="232"/>
      <c r="Q413" s="231"/>
      <c r="R413" s="230"/>
      <c r="S413" s="231"/>
      <c r="T413" s="232"/>
      <c r="U413" s="231"/>
      <c r="V413" s="232"/>
      <c r="W413" s="233"/>
      <c r="X413" s="233"/>
      <c r="Y413" s="231"/>
      <c r="Z413" s="230"/>
    </row>
    <row r="414" spans="1:26" x14ac:dyDescent="0.25">
      <c r="A414" s="227"/>
      <c r="B414" s="234" t="s">
        <v>620</v>
      </c>
      <c r="C414" s="227">
        <v>0</v>
      </c>
      <c r="D414" s="242">
        <v>0</v>
      </c>
      <c r="E414" s="227"/>
      <c r="F414" s="242">
        <v>0</v>
      </c>
      <c r="G414" s="227"/>
      <c r="H414" s="224">
        <v>99264</v>
      </c>
      <c r="I414" s="228"/>
      <c r="J414" s="228"/>
      <c r="K414" s="227"/>
      <c r="L414" s="242"/>
      <c r="M414" s="227"/>
      <c r="N414" s="242"/>
      <c r="O414" s="228"/>
      <c r="P414" s="243"/>
      <c r="Q414" s="228"/>
      <c r="R414" s="242"/>
      <c r="S414" s="228"/>
      <c r="T414" s="243"/>
      <c r="U414" s="228"/>
      <c r="V414" s="243"/>
      <c r="W414" s="244"/>
      <c r="X414" s="244"/>
      <c r="Y414" s="228"/>
      <c r="Z414" s="242"/>
    </row>
    <row r="415" spans="1:26" x14ac:dyDescent="0.25">
      <c r="A415" s="245"/>
      <c r="B415" s="245"/>
      <c r="C415" s="245"/>
      <c r="D415" s="245"/>
      <c r="E415" s="245"/>
      <c r="F415" s="245"/>
      <c r="G415" s="245"/>
      <c r="H415" s="245"/>
      <c r="I415" s="245"/>
      <c r="J415" s="245"/>
      <c r="K415" s="245"/>
      <c r="L415" s="245"/>
      <c r="M415" s="245"/>
      <c r="N415" s="245"/>
      <c r="O415" s="245"/>
      <c r="P415" s="245"/>
      <c r="Q415" s="245"/>
      <c r="R415" s="245"/>
      <c r="S415" s="245"/>
      <c r="T415" s="245"/>
      <c r="U415" s="245"/>
      <c r="V415" s="245"/>
      <c r="W415" s="245"/>
      <c r="X415" s="245"/>
      <c r="Y415" s="245"/>
      <c r="Z415" s="245"/>
    </row>
    <row r="416" spans="1:26" ht="30" x14ac:dyDescent="0.25">
      <c r="A416" s="226" t="s">
        <v>637</v>
      </c>
      <c r="B416" s="227"/>
      <c r="C416" s="247">
        <f>SUM(C417:C508)</f>
        <v>2.48</v>
      </c>
      <c r="D416" s="247">
        <f>SUM(D417:D508)</f>
        <v>216</v>
      </c>
      <c r="E416" s="227"/>
      <c r="F416" s="247">
        <f>SUM(F417:F508)</f>
        <v>322.36</v>
      </c>
      <c r="G416" s="227"/>
      <c r="H416" s="224">
        <v>96609</v>
      </c>
      <c r="I416" s="228">
        <f>F416/H416</f>
        <v>3.3367491641565486E-3</v>
      </c>
      <c r="J416" s="228">
        <f t="shared" ref="J416" si="2">D416/H416</f>
        <v>2.2358165388317859E-3</v>
      </c>
      <c r="K416" s="229"/>
      <c r="L416" s="230"/>
      <c r="M416" s="229"/>
      <c r="N416" s="230"/>
      <c r="O416" s="229"/>
      <c r="P416" s="230"/>
      <c r="Q416" s="229"/>
      <c r="R416" s="230"/>
      <c r="S416" s="229"/>
      <c r="T416" s="230"/>
      <c r="U416" s="229"/>
      <c r="V416" s="230"/>
      <c r="W416" s="229"/>
      <c r="X416" s="230"/>
      <c r="Y416" s="229"/>
      <c r="Z416" s="230"/>
    </row>
    <row r="417" spans="1:26" x14ac:dyDescent="0.25">
      <c r="A417" s="229">
        <v>2015</v>
      </c>
      <c r="B417" s="234" t="s">
        <v>479</v>
      </c>
      <c r="C417" s="229"/>
      <c r="D417" s="230"/>
      <c r="E417" s="229"/>
      <c r="F417" s="230"/>
      <c r="G417" s="229"/>
      <c r="H417" s="224">
        <v>96609</v>
      </c>
      <c r="I417" s="231"/>
      <c r="J417" s="232"/>
      <c r="K417" s="230"/>
      <c r="L417" s="230"/>
      <c r="M417" s="229"/>
      <c r="N417" s="230"/>
      <c r="O417" s="229"/>
      <c r="P417" s="230"/>
      <c r="Q417" s="229"/>
      <c r="R417" s="230"/>
      <c r="S417" s="229"/>
      <c r="T417" s="230"/>
      <c r="U417" s="229"/>
      <c r="V417" s="230"/>
      <c r="W417" s="229"/>
      <c r="X417" s="230"/>
      <c r="Y417" s="229"/>
      <c r="Z417" s="230"/>
    </row>
    <row r="418" spans="1:26" x14ac:dyDescent="0.25">
      <c r="A418" s="229"/>
      <c r="B418" s="234" t="s">
        <v>486</v>
      </c>
      <c r="C418" s="229"/>
      <c r="D418" s="230"/>
      <c r="E418" s="229"/>
      <c r="F418" s="230"/>
      <c r="G418" s="229"/>
      <c r="H418" s="224">
        <v>96609</v>
      </c>
      <c r="I418" s="231"/>
      <c r="J418" s="232"/>
      <c r="K418" s="230"/>
      <c r="L418" s="230"/>
      <c r="M418" s="229"/>
      <c r="N418" s="230"/>
      <c r="O418" s="229"/>
      <c r="P418" s="230"/>
      <c r="Q418" s="229"/>
      <c r="R418" s="230"/>
      <c r="S418" s="229"/>
      <c r="T418" s="230"/>
      <c r="U418" s="229"/>
      <c r="V418" s="230"/>
      <c r="W418" s="229"/>
      <c r="X418" s="230"/>
      <c r="Y418" s="229"/>
      <c r="Z418" s="230"/>
    </row>
    <row r="419" spans="1:26" x14ac:dyDescent="0.25">
      <c r="A419" s="229"/>
      <c r="B419" s="234" t="s">
        <v>488</v>
      </c>
      <c r="C419" s="229">
        <v>0</v>
      </c>
      <c r="D419" s="230">
        <v>0</v>
      </c>
      <c r="E419" s="229"/>
      <c r="F419" s="230">
        <v>0</v>
      </c>
      <c r="G419" s="229"/>
      <c r="H419" s="224">
        <v>96609</v>
      </c>
      <c r="I419" s="231"/>
      <c r="J419" s="232"/>
      <c r="K419" s="230"/>
      <c r="L419" s="230"/>
      <c r="M419" s="229"/>
      <c r="N419" s="230"/>
      <c r="O419" s="229"/>
      <c r="P419" s="230"/>
      <c r="Q419" s="229"/>
      <c r="R419" s="230"/>
      <c r="S419" s="229"/>
      <c r="T419" s="230"/>
      <c r="U419" s="229"/>
      <c r="V419" s="230"/>
      <c r="W419" s="229"/>
      <c r="X419" s="230"/>
      <c r="Y419" s="229"/>
      <c r="Z419" s="230"/>
    </row>
    <row r="420" spans="1:26" x14ac:dyDescent="0.25">
      <c r="A420" s="229"/>
      <c r="B420" s="236" t="s">
        <v>490</v>
      </c>
      <c r="C420" s="229">
        <v>0</v>
      </c>
      <c r="D420" s="230">
        <v>0</v>
      </c>
      <c r="E420" s="229"/>
      <c r="F420" s="230">
        <v>0</v>
      </c>
      <c r="G420" s="229"/>
      <c r="H420" s="224">
        <v>96609</v>
      </c>
      <c r="I420" s="231"/>
      <c r="J420" s="232"/>
      <c r="K420" s="230"/>
      <c r="L420" s="230"/>
      <c r="M420" s="229"/>
      <c r="N420" s="230"/>
      <c r="O420" s="229"/>
      <c r="P420" s="230"/>
      <c r="Q420" s="229"/>
      <c r="R420" s="230"/>
      <c r="S420" s="229"/>
      <c r="T420" s="230"/>
      <c r="U420" s="229"/>
      <c r="V420" s="230"/>
      <c r="W420" s="229"/>
      <c r="X420" s="230"/>
      <c r="Y420" s="229"/>
      <c r="Z420" s="230"/>
    </row>
    <row r="421" spans="1:26" x14ac:dyDescent="0.25">
      <c r="A421" s="229"/>
      <c r="B421" s="236" t="s">
        <v>492</v>
      </c>
      <c r="C421" s="229">
        <v>0</v>
      </c>
      <c r="D421" s="230">
        <v>0</v>
      </c>
      <c r="E421" s="229"/>
      <c r="F421" s="230">
        <v>0</v>
      </c>
      <c r="G421" s="229"/>
      <c r="H421" s="224">
        <v>96609</v>
      </c>
      <c r="I421" s="231"/>
      <c r="J421" s="232"/>
      <c r="K421" s="230"/>
      <c r="L421" s="230"/>
      <c r="M421" s="229"/>
      <c r="N421" s="230"/>
      <c r="O421" s="229"/>
      <c r="P421" s="230"/>
      <c r="Q421" s="229"/>
      <c r="R421" s="230"/>
      <c r="S421" s="229"/>
      <c r="T421" s="230"/>
      <c r="U421" s="229"/>
      <c r="V421" s="230"/>
      <c r="W421" s="229"/>
      <c r="X421" s="230"/>
      <c r="Y421" s="229"/>
      <c r="Z421" s="230"/>
    </row>
    <row r="422" spans="1:26" x14ac:dyDescent="0.25">
      <c r="A422" s="229"/>
      <c r="B422" s="236" t="s">
        <v>493</v>
      </c>
      <c r="C422" s="229">
        <v>0</v>
      </c>
      <c r="D422" s="230">
        <v>0</v>
      </c>
      <c r="E422" s="229"/>
      <c r="F422" s="230">
        <v>0</v>
      </c>
      <c r="G422" s="229"/>
      <c r="H422" s="224">
        <v>96609</v>
      </c>
      <c r="I422" s="231"/>
      <c r="J422" s="232"/>
      <c r="K422" s="230"/>
      <c r="L422" s="230"/>
      <c r="M422" s="229"/>
      <c r="N422" s="230"/>
      <c r="O422" s="229"/>
      <c r="P422" s="230"/>
      <c r="Q422" s="229"/>
      <c r="R422" s="230"/>
      <c r="S422" s="229"/>
      <c r="T422" s="230"/>
      <c r="U422" s="229"/>
      <c r="V422" s="230"/>
      <c r="W422" s="229"/>
      <c r="X422" s="230"/>
      <c r="Y422" s="229"/>
      <c r="Z422" s="230"/>
    </row>
    <row r="423" spans="1:26" x14ac:dyDescent="0.25">
      <c r="A423" s="229"/>
      <c r="B423" s="236" t="s">
        <v>494</v>
      </c>
      <c r="C423" s="229">
        <v>0</v>
      </c>
      <c r="D423" s="230">
        <v>0</v>
      </c>
      <c r="E423" s="229"/>
      <c r="F423" s="230">
        <v>0</v>
      </c>
      <c r="G423" s="229"/>
      <c r="H423" s="224">
        <v>96609</v>
      </c>
      <c r="I423" s="231"/>
      <c r="J423" s="232"/>
      <c r="K423" s="230"/>
      <c r="L423" s="230"/>
      <c r="M423" s="229"/>
      <c r="N423" s="230"/>
      <c r="O423" s="229"/>
      <c r="P423" s="230"/>
      <c r="Q423" s="229"/>
      <c r="R423" s="230"/>
      <c r="S423" s="229"/>
      <c r="T423" s="230"/>
      <c r="U423" s="229"/>
      <c r="V423" s="230"/>
      <c r="W423" s="229"/>
      <c r="X423" s="230"/>
      <c r="Y423" s="229"/>
      <c r="Z423" s="230"/>
    </row>
    <row r="424" spans="1:26" x14ac:dyDescent="0.25">
      <c r="A424" s="229"/>
      <c r="B424" s="236" t="s">
        <v>498</v>
      </c>
      <c r="C424" s="229">
        <v>0</v>
      </c>
      <c r="D424" s="230">
        <v>0</v>
      </c>
      <c r="E424" s="229"/>
      <c r="F424" s="230">
        <v>0</v>
      </c>
      <c r="G424" s="229"/>
      <c r="H424" s="224">
        <v>96609</v>
      </c>
      <c r="I424" s="231"/>
      <c r="J424" s="232"/>
      <c r="K424" s="230"/>
      <c r="L424" s="230"/>
      <c r="M424" s="229"/>
      <c r="N424" s="230"/>
      <c r="O424" s="229"/>
      <c r="P424" s="230"/>
      <c r="Q424" s="229"/>
      <c r="R424" s="230"/>
      <c r="S424" s="229"/>
      <c r="T424" s="230"/>
      <c r="U424" s="229"/>
      <c r="V424" s="230"/>
      <c r="W424" s="229"/>
      <c r="X424" s="230"/>
      <c r="Y424" s="229"/>
      <c r="Z424" s="230"/>
    </row>
    <row r="425" spans="1:26" x14ac:dyDescent="0.25">
      <c r="A425" s="229"/>
      <c r="B425" s="236" t="s">
        <v>499</v>
      </c>
      <c r="C425" s="229">
        <v>0</v>
      </c>
      <c r="D425" s="230">
        <v>0</v>
      </c>
      <c r="E425" s="229"/>
      <c r="F425" s="230">
        <v>0</v>
      </c>
      <c r="G425" s="229"/>
      <c r="H425" s="224">
        <v>96609</v>
      </c>
      <c r="I425" s="231"/>
      <c r="J425" s="232"/>
      <c r="K425" s="230"/>
      <c r="L425" s="230"/>
      <c r="M425" s="229"/>
      <c r="N425" s="230"/>
      <c r="O425" s="229"/>
      <c r="P425" s="230"/>
      <c r="Q425" s="229"/>
      <c r="R425" s="230"/>
      <c r="S425" s="229"/>
      <c r="T425" s="230"/>
      <c r="U425" s="229"/>
      <c r="V425" s="230"/>
      <c r="W425" s="229"/>
      <c r="X425" s="230"/>
      <c r="Y425" s="229"/>
      <c r="Z425" s="230"/>
    </row>
    <row r="426" spans="1:26" x14ac:dyDescent="0.25">
      <c r="A426" s="229"/>
      <c r="B426" s="236" t="s">
        <v>500</v>
      </c>
      <c r="C426" s="229">
        <v>0</v>
      </c>
      <c r="D426" s="230">
        <v>0</v>
      </c>
      <c r="E426" s="229"/>
      <c r="F426" s="230">
        <v>0</v>
      </c>
      <c r="G426" s="229"/>
      <c r="H426" s="224">
        <v>96609</v>
      </c>
      <c r="I426" s="231"/>
      <c r="J426" s="232"/>
      <c r="K426" s="230"/>
      <c r="L426" s="230"/>
      <c r="M426" s="229"/>
      <c r="N426" s="230"/>
      <c r="O426" s="229"/>
      <c r="P426" s="230"/>
      <c r="Q426" s="229"/>
      <c r="R426" s="230"/>
      <c r="S426" s="229"/>
      <c r="T426" s="230"/>
      <c r="U426" s="229"/>
      <c r="V426" s="230"/>
      <c r="W426" s="229"/>
      <c r="X426" s="230"/>
      <c r="Y426" s="229"/>
      <c r="Z426" s="230"/>
    </row>
    <row r="427" spans="1:26" x14ac:dyDescent="0.25">
      <c r="A427" s="229"/>
      <c r="B427" s="236" t="s">
        <v>501</v>
      </c>
      <c r="C427" s="229">
        <v>0</v>
      </c>
      <c r="D427" s="230">
        <v>0</v>
      </c>
      <c r="E427" s="229"/>
      <c r="F427" s="230">
        <v>0</v>
      </c>
      <c r="G427" s="229"/>
      <c r="H427" s="224">
        <v>96609</v>
      </c>
      <c r="I427" s="231"/>
      <c r="J427" s="232"/>
      <c r="K427" s="230"/>
      <c r="L427" s="230"/>
      <c r="M427" s="229"/>
      <c r="N427" s="230"/>
      <c r="O427" s="229"/>
      <c r="P427" s="230"/>
      <c r="Q427" s="229"/>
      <c r="R427" s="230"/>
      <c r="S427" s="229"/>
      <c r="T427" s="230"/>
      <c r="U427" s="229"/>
      <c r="V427" s="230"/>
      <c r="W427" s="229"/>
      <c r="X427" s="230"/>
      <c r="Y427" s="229"/>
      <c r="Z427" s="230"/>
    </row>
    <row r="428" spans="1:26" x14ac:dyDescent="0.25">
      <c r="A428" s="229"/>
      <c r="B428" s="236" t="s">
        <v>502</v>
      </c>
      <c r="C428" s="229">
        <v>0</v>
      </c>
      <c r="D428" s="230">
        <v>0</v>
      </c>
      <c r="E428" s="229"/>
      <c r="F428" s="230">
        <v>0</v>
      </c>
      <c r="G428" s="229"/>
      <c r="H428" s="224">
        <v>96609</v>
      </c>
      <c r="I428" s="231"/>
      <c r="J428" s="232"/>
      <c r="K428" s="230"/>
      <c r="L428" s="230"/>
      <c r="M428" s="229"/>
      <c r="N428" s="230"/>
      <c r="O428" s="229"/>
      <c r="P428" s="230"/>
      <c r="Q428" s="229"/>
      <c r="R428" s="230"/>
      <c r="S428" s="229"/>
      <c r="T428" s="230"/>
      <c r="U428" s="229"/>
      <c r="V428" s="230"/>
      <c r="W428" s="229"/>
      <c r="X428" s="230"/>
      <c r="Y428" s="229"/>
      <c r="Z428" s="230"/>
    </row>
    <row r="429" spans="1:26" x14ac:dyDescent="0.25">
      <c r="A429" s="229"/>
      <c r="B429" s="236" t="s">
        <v>503</v>
      </c>
      <c r="C429" s="229">
        <v>0</v>
      </c>
      <c r="D429" s="230">
        <v>0</v>
      </c>
      <c r="E429" s="229"/>
      <c r="F429" s="230">
        <v>0</v>
      </c>
      <c r="G429" s="229"/>
      <c r="H429" s="224">
        <v>96609</v>
      </c>
      <c r="I429" s="231"/>
      <c r="J429" s="232"/>
      <c r="K429" s="230"/>
      <c r="L429" s="230"/>
      <c r="M429" s="229"/>
      <c r="N429" s="230"/>
      <c r="O429" s="229"/>
      <c r="P429" s="230"/>
      <c r="Q429" s="229"/>
      <c r="R429" s="230"/>
      <c r="S429" s="229"/>
      <c r="T429" s="230"/>
      <c r="U429" s="229"/>
      <c r="V429" s="230"/>
      <c r="W429" s="229"/>
      <c r="X429" s="230"/>
      <c r="Y429" s="229"/>
      <c r="Z429" s="230"/>
    </row>
    <row r="430" spans="1:26" x14ac:dyDescent="0.25">
      <c r="A430" s="229"/>
      <c r="B430" s="236" t="s">
        <v>504</v>
      </c>
      <c r="C430" s="229">
        <v>0</v>
      </c>
      <c r="D430" s="230">
        <v>0</v>
      </c>
      <c r="E430" s="229"/>
      <c r="F430" s="230">
        <v>0</v>
      </c>
      <c r="G430" s="229"/>
      <c r="H430" s="224">
        <v>96609</v>
      </c>
      <c r="I430" s="231"/>
      <c r="J430" s="232"/>
      <c r="K430" s="230"/>
      <c r="L430" s="230"/>
      <c r="M430" s="229"/>
      <c r="N430" s="230"/>
      <c r="O430" s="229"/>
      <c r="P430" s="230"/>
      <c r="Q430" s="229"/>
      <c r="R430" s="230"/>
      <c r="S430" s="229"/>
      <c r="T430" s="230"/>
      <c r="U430" s="229"/>
      <c r="V430" s="230"/>
      <c r="W430" s="229"/>
      <c r="X430" s="230"/>
      <c r="Y430" s="229"/>
      <c r="Z430" s="230"/>
    </row>
    <row r="431" spans="1:26" x14ac:dyDescent="0.25">
      <c r="A431" s="229"/>
      <c r="B431" s="236" t="s">
        <v>505</v>
      </c>
      <c r="C431" s="229">
        <v>0</v>
      </c>
      <c r="D431" s="230">
        <v>0</v>
      </c>
      <c r="E431" s="229"/>
      <c r="F431" s="230">
        <v>0</v>
      </c>
      <c r="G431" s="229"/>
      <c r="H431" s="224">
        <v>96609</v>
      </c>
      <c r="I431" s="231"/>
      <c r="J431" s="232"/>
      <c r="K431" s="230"/>
      <c r="L431" s="230"/>
      <c r="M431" s="229"/>
      <c r="N431" s="230"/>
      <c r="O431" s="229"/>
      <c r="P431" s="230"/>
      <c r="Q431" s="229"/>
      <c r="R431" s="230"/>
      <c r="S431" s="229"/>
      <c r="T431" s="230"/>
      <c r="U431" s="229"/>
      <c r="V431" s="230"/>
      <c r="W431" s="229"/>
      <c r="X431" s="230"/>
      <c r="Y431" s="229"/>
      <c r="Z431" s="230"/>
    </row>
    <row r="432" spans="1:26" x14ac:dyDescent="0.25">
      <c r="A432" s="229"/>
      <c r="B432" s="236" t="s">
        <v>507</v>
      </c>
      <c r="C432" s="229">
        <v>0</v>
      </c>
      <c r="D432" s="230">
        <v>0</v>
      </c>
      <c r="E432" s="229"/>
      <c r="F432" s="230">
        <v>0</v>
      </c>
      <c r="G432" s="229"/>
      <c r="H432" s="224">
        <v>96609</v>
      </c>
      <c r="I432" s="231"/>
      <c r="J432" s="232"/>
      <c r="K432" s="230"/>
      <c r="L432" s="230"/>
      <c r="M432" s="229"/>
      <c r="N432" s="230"/>
      <c r="O432" s="229"/>
      <c r="P432" s="230"/>
      <c r="Q432" s="229"/>
      <c r="R432" s="230"/>
      <c r="S432" s="229"/>
      <c r="T432" s="230"/>
      <c r="U432" s="229"/>
      <c r="V432" s="230"/>
      <c r="W432" s="229"/>
      <c r="X432" s="230"/>
      <c r="Y432" s="229"/>
      <c r="Z432" s="230"/>
    </row>
    <row r="433" spans="1:26" x14ac:dyDescent="0.25">
      <c r="A433" s="229"/>
      <c r="B433" s="236" t="s">
        <v>508</v>
      </c>
      <c r="C433" s="229">
        <v>0</v>
      </c>
      <c r="D433" s="230">
        <v>0</v>
      </c>
      <c r="E433" s="229"/>
      <c r="F433" s="230">
        <v>0</v>
      </c>
      <c r="G433" s="229"/>
      <c r="H433" s="224">
        <v>96609</v>
      </c>
      <c r="I433" s="231"/>
      <c r="J433" s="232"/>
      <c r="K433" s="230"/>
      <c r="L433" s="230"/>
      <c r="M433" s="229"/>
      <c r="N433" s="230"/>
      <c r="O433" s="229"/>
      <c r="P433" s="230"/>
      <c r="Q433" s="229"/>
      <c r="R433" s="230"/>
      <c r="S433" s="229"/>
      <c r="T433" s="230"/>
      <c r="U433" s="229"/>
      <c r="V433" s="230"/>
      <c r="W433" s="229"/>
      <c r="X433" s="230"/>
      <c r="Y433" s="229"/>
      <c r="Z433" s="230"/>
    </row>
    <row r="434" spans="1:26" x14ac:dyDescent="0.25">
      <c r="A434" s="229"/>
      <c r="B434" s="236" t="s">
        <v>510</v>
      </c>
      <c r="C434" s="229">
        <v>0</v>
      </c>
      <c r="D434" s="230">
        <v>0</v>
      </c>
      <c r="E434" s="229"/>
      <c r="F434" s="230">
        <v>0</v>
      </c>
      <c r="G434" s="229"/>
      <c r="H434" s="224">
        <v>96609</v>
      </c>
      <c r="I434" s="231"/>
      <c r="J434" s="232"/>
      <c r="K434" s="230"/>
      <c r="L434" s="230"/>
      <c r="M434" s="229"/>
      <c r="N434" s="230"/>
      <c r="O434" s="229"/>
      <c r="P434" s="230"/>
      <c r="Q434" s="229"/>
      <c r="R434" s="230"/>
      <c r="S434" s="229"/>
      <c r="T434" s="230"/>
      <c r="U434" s="229"/>
      <c r="V434" s="230"/>
      <c r="W434" s="229"/>
      <c r="X434" s="230"/>
      <c r="Y434" s="229"/>
      <c r="Z434" s="230"/>
    </row>
    <row r="435" spans="1:26" ht="38.25" x14ac:dyDescent="0.25">
      <c r="A435" s="229"/>
      <c r="B435" s="236" t="s">
        <v>511</v>
      </c>
      <c r="C435" s="229">
        <v>1.53</v>
      </c>
      <c r="D435" s="230">
        <v>202</v>
      </c>
      <c r="E435" s="229"/>
      <c r="F435" s="230">
        <v>309.06</v>
      </c>
      <c r="G435" s="229"/>
      <c r="H435" s="224">
        <v>96609</v>
      </c>
      <c r="I435" s="228">
        <v>4.4151428571428575</v>
      </c>
      <c r="J435" s="228">
        <v>2.8857142857142857</v>
      </c>
      <c r="K435" s="230" t="s">
        <v>638</v>
      </c>
      <c r="L435" s="237" t="s">
        <v>639</v>
      </c>
      <c r="M435" s="229"/>
      <c r="N435" s="230"/>
      <c r="O435" s="229">
        <v>300</v>
      </c>
      <c r="P435" s="230">
        <v>1.1000000000000001</v>
      </c>
      <c r="Q435" s="229"/>
      <c r="R435" s="230">
        <v>275</v>
      </c>
      <c r="S435" s="229">
        <v>1.0909090909090908</v>
      </c>
      <c r="T435" s="230">
        <v>0.72727272727272729</v>
      </c>
      <c r="U435" s="229"/>
      <c r="V435" s="230"/>
      <c r="W435" s="229">
        <v>-3.3242337662337667</v>
      </c>
      <c r="X435" s="230">
        <v>-2.1584415584415586</v>
      </c>
      <c r="Y435" s="229"/>
      <c r="Z435" s="230"/>
    </row>
    <row r="436" spans="1:26" x14ac:dyDescent="0.25">
      <c r="A436" s="229"/>
      <c r="B436" s="236" t="s">
        <v>513</v>
      </c>
      <c r="C436" s="229">
        <v>0</v>
      </c>
      <c r="D436" s="230">
        <v>0</v>
      </c>
      <c r="E436" s="229"/>
      <c r="F436" s="230">
        <v>0</v>
      </c>
      <c r="G436" s="229"/>
      <c r="H436" s="224">
        <v>96609</v>
      </c>
      <c r="I436" s="231"/>
      <c r="J436" s="232"/>
      <c r="K436" s="230"/>
      <c r="L436" s="230"/>
      <c r="M436" s="229"/>
      <c r="N436" s="230"/>
      <c r="O436" s="229"/>
      <c r="P436" s="230"/>
      <c r="Q436" s="229"/>
      <c r="R436" s="230"/>
      <c r="S436" s="229"/>
      <c r="T436" s="230"/>
      <c r="U436" s="229"/>
      <c r="V436" s="230"/>
      <c r="W436" s="229"/>
      <c r="X436" s="230"/>
      <c r="Y436" s="229"/>
      <c r="Z436" s="230"/>
    </row>
    <row r="437" spans="1:26" x14ac:dyDescent="0.25">
      <c r="A437" s="229"/>
      <c r="B437" s="236" t="s">
        <v>514</v>
      </c>
      <c r="C437" s="229">
        <v>0</v>
      </c>
      <c r="D437" s="230">
        <v>0</v>
      </c>
      <c r="E437" s="229"/>
      <c r="F437" s="230">
        <v>0</v>
      </c>
      <c r="G437" s="229"/>
      <c r="H437" s="224">
        <v>96609</v>
      </c>
      <c r="I437" s="231"/>
      <c r="J437" s="232"/>
      <c r="K437" s="230"/>
      <c r="L437" s="230"/>
      <c r="M437" s="229"/>
      <c r="N437" s="230"/>
      <c r="O437" s="229"/>
      <c r="P437" s="230"/>
      <c r="Q437" s="229"/>
      <c r="R437" s="230"/>
      <c r="S437" s="229"/>
      <c r="T437" s="230"/>
      <c r="U437" s="229"/>
      <c r="V437" s="230"/>
      <c r="W437" s="229"/>
      <c r="X437" s="230"/>
      <c r="Y437" s="229"/>
      <c r="Z437" s="230"/>
    </row>
    <row r="438" spans="1:26" x14ac:dyDescent="0.25">
      <c r="A438" s="229"/>
      <c r="B438" s="236" t="s">
        <v>515</v>
      </c>
      <c r="C438" s="229">
        <v>0</v>
      </c>
      <c r="D438" s="230">
        <v>0</v>
      </c>
      <c r="E438" s="229"/>
      <c r="F438" s="230">
        <v>0</v>
      </c>
      <c r="G438" s="229"/>
      <c r="H438" s="224">
        <v>96609</v>
      </c>
      <c r="I438" s="231"/>
      <c r="J438" s="232"/>
      <c r="K438" s="230"/>
      <c r="L438" s="230"/>
      <c r="M438" s="229"/>
      <c r="N438" s="230"/>
      <c r="O438" s="229"/>
      <c r="P438" s="230"/>
      <c r="Q438" s="229"/>
      <c r="R438" s="230"/>
      <c r="S438" s="229"/>
      <c r="T438" s="230"/>
      <c r="U438" s="229"/>
      <c r="V438" s="230"/>
      <c r="W438" s="229"/>
      <c r="X438" s="230"/>
      <c r="Y438" s="229"/>
      <c r="Z438" s="230"/>
    </row>
    <row r="439" spans="1:26" x14ac:dyDescent="0.25">
      <c r="A439" s="229"/>
      <c r="B439" s="236" t="s">
        <v>516</v>
      </c>
      <c r="C439" s="229">
        <v>0</v>
      </c>
      <c r="D439" s="230">
        <v>0</v>
      </c>
      <c r="E439" s="229"/>
      <c r="F439" s="230">
        <v>0</v>
      </c>
      <c r="G439" s="229"/>
      <c r="H439" s="224">
        <v>96609</v>
      </c>
      <c r="I439" s="231"/>
      <c r="J439" s="232"/>
      <c r="K439" s="230"/>
      <c r="L439" s="230"/>
      <c r="M439" s="229"/>
      <c r="N439" s="230"/>
      <c r="O439" s="229"/>
      <c r="P439" s="230"/>
      <c r="Q439" s="229"/>
      <c r="R439" s="230"/>
      <c r="S439" s="229"/>
      <c r="T439" s="230"/>
      <c r="U439" s="229"/>
      <c r="V439" s="230"/>
      <c r="W439" s="229"/>
      <c r="X439" s="230"/>
      <c r="Y439" s="229"/>
      <c r="Z439" s="230"/>
    </row>
    <row r="440" spans="1:26" x14ac:dyDescent="0.25">
      <c r="A440" s="229"/>
      <c r="B440" s="236" t="s">
        <v>517</v>
      </c>
      <c r="C440" s="229">
        <v>0</v>
      </c>
      <c r="D440" s="230">
        <v>0</v>
      </c>
      <c r="E440" s="229"/>
      <c r="F440" s="230">
        <v>0</v>
      </c>
      <c r="G440" s="229"/>
      <c r="H440" s="224">
        <v>96609</v>
      </c>
      <c r="I440" s="231"/>
      <c r="J440" s="232"/>
      <c r="K440" s="230"/>
      <c r="L440" s="230"/>
      <c r="M440" s="229"/>
      <c r="N440" s="230"/>
      <c r="O440" s="229"/>
      <c r="P440" s="230"/>
      <c r="Q440" s="229"/>
      <c r="R440" s="230"/>
      <c r="S440" s="229"/>
      <c r="T440" s="230"/>
      <c r="U440" s="229"/>
      <c r="V440" s="230"/>
      <c r="W440" s="229"/>
      <c r="X440" s="230"/>
      <c r="Y440" s="229"/>
      <c r="Z440" s="230"/>
    </row>
    <row r="441" spans="1:26" x14ac:dyDescent="0.25">
      <c r="A441" s="229"/>
      <c r="B441" s="236" t="s">
        <v>518</v>
      </c>
      <c r="C441" s="229">
        <v>0</v>
      </c>
      <c r="D441" s="230">
        <v>0</v>
      </c>
      <c r="E441" s="229"/>
      <c r="F441" s="230">
        <v>0</v>
      </c>
      <c r="G441" s="229"/>
      <c r="H441" s="224">
        <v>96609</v>
      </c>
      <c r="I441" s="231"/>
      <c r="J441" s="232"/>
      <c r="K441" s="230"/>
      <c r="L441" s="230"/>
      <c r="M441" s="229"/>
      <c r="N441" s="230"/>
      <c r="O441" s="229"/>
      <c r="P441" s="230"/>
      <c r="Q441" s="229"/>
      <c r="R441" s="230"/>
      <c r="S441" s="229"/>
      <c r="T441" s="230"/>
      <c r="U441" s="229"/>
      <c r="V441" s="230"/>
      <c r="W441" s="229"/>
      <c r="X441" s="230"/>
      <c r="Y441" s="229"/>
      <c r="Z441" s="230"/>
    </row>
    <row r="442" spans="1:26" x14ac:dyDescent="0.25">
      <c r="A442" s="229"/>
      <c r="B442" s="236" t="s">
        <v>519</v>
      </c>
      <c r="C442" s="229">
        <v>0</v>
      </c>
      <c r="D442" s="230">
        <v>0</v>
      </c>
      <c r="E442" s="229"/>
      <c r="F442" s="230">
        <v>0</v>
      </c>
      <c r="G442" s="229"/>
      <c r="H442" s="224">
        <v>96609</v>
      </c>
      <c r="I442" s="231"/>
      <c r="J442" s="232"/>
      <c r="K442" s="230"/>
      <c r="L442" s="230"/>
      <c r="M442" s="229"/>
      <c r="N442" s="230"/>
      <c r="O442" s="229"/>
      <c r="P442" s="230"/>
      <c r="Q442" s="229"/>
      <c r="R442" s="230"/>
      <c r="S442" s="229"/>
      <c r="T442" s="230"/>
      <c r="U442" s="229"/>
      <c r="V442" s="230"/>
      <c r="W442" s="229"/>
      <c r="X442" s="230"/>
      <c r="Y442" s="229"/>
      <c r="Z442" s="230"/>
    </row>
    <row r="443" spans="1:26" x14ac:dyDescent="0.25">
      <c r="A443" s="229"/>
      <c r="B443" s="236" t="s">
        <v>520</v>
      </c>
      <c r="C443" s="229">
        <v>0</v>
      </c>
      <c r="D443" s="230">
        <v>0</v>
      </c>
      <c r="E443" s="229"/>
      <c r="F443" s="230">
        <v>0</v>
      </c>
      <c r="G443" s="229"/>
      <c r="H443" s="224">
        <v>96609</v>
      </c>
      <c r="I443" s="231"/>
      <c r="J443" s="232"/>
      <c r="K443" s="230"/>
      <c r="L443" s="230"/>
      <c r="M443" s="229"/>
      <c r="N443" s="230"/>
      <c r="O443" s="229"/>
      <c r="P443" s="230"/>
      <c r="Q443" s="229"/>
      <c r="R443" s="230"/>
      <c r="S443" s="229"/>
      <c r="T443" s="230"/>
      <c r="U443" s="229"/>
      <c r="V443" s="230"/>
      <c r="W443" s="229"/>
      <c r="X443" s="230"/>
      <c r="Y443" s="229"/>
      <c r="Z443" s="230"/>
    </row>
    <row r="444" spans="1:26" x14ac:dyDescent="0.25">
      <c r="A444" s="229"/>
      <c r="B444" s="236" t="s">
        <v>521</v>
      </c>
      <c r="C444" s="229">
        <v>0</v>
      </c>
      <c r="D444" s="230">
        <v>0</v>
      </c>
      <c r="E444" s="229"/>
      <c r="F444" s="230">
        <v>0</v>
      </c>
      <c r="G444" s="229"/>
      <c r="H444" s="224">
        <v>96609</v>
      </c>
      <c r="I444" s="231"/>
      <c r="J444" s="232"/>
      <c r="K444" s="230"/>
      <c r="L444" s="230"/>
      <c r="M444" s="229"/>
      <c r="N444" s="230"/>
      <c r="O444" s="229"/>
      <c r="P444" s="230"/>
      <c r="Q444" s="229"/>
      <c r="R444" s="230"/>
      <c r="S444" s="229"/>
      <c r="T444" s="230"/>
      <c r="U444" s="229"/>
      <c r="V444" s="230"/>
      <c r="W444" s="229"/>
      <c r="X444" s="230"/>
      <c r="Y444" s="229"/>
      <c r="Z444" s="230"/>
    </row>
    <row r="445" spans="1:26" x14ac:dyDescent="0.25">
      <c r="A445" s="229"/>
      <c r="B445" s="236" t="s">
        <v>523</v>
      </c>
      <c r="C445" s="229">
        <v>0</v>
      </c>
      <c r="D445" s="230">
        <v>0</v>
      </c>
      <c r="E445" s="229"/>
      <c r="F445" s="230">
        <v>0</v>
      </c>
      <c r="G445" s="229"/>
      <c r="H445" s="224">
        <v>96609</v>
      </c>
      <c r="I445" s="231"/>
      <c r="J445" s="232"/>
      <c r="K445" s="230"/>
      <c r="L445" s="230"/>
      <c r="M445" s="229"/>
      <c r="N445" s="230"/>
      <c r="O445" s="229"/>
      <c r="P445" s="230"/>
      <c r="Q445" s="229"/>
      <c r="R445" s="230"/>
      <c r="S445" s="229"/>
      <c r="T445" s="230"/>
      <c r="U445" s="229"/>
      <c r="V445" s="230"/>
      <c r="W445" s="229"/>
      <c r="X445" s="230"/>
      <c r="Y445" s="229"/>
      <c r="Z445" s="230"/>
    </row>
    <row r="446" spans="1:26" x14ac:dyDescent="0.25">
      <c r="A446" s="229"/>
      <c r="B446" s="236" t="s">
        <v>524</v>
      </c>
      <c r="C446" s="229">
        <v>0</v>
      </c>
      <c r="D446" s="230">
        <v>0</v>
      </c>
      <c r="E446" s="229"/>
      <c r="F446" s="230">
        <v>0</v>
      </c>
      <c r="G446" s="229"/>
      <c r="H446" s="224">
        <v>96609</v>
      </c>
      <c r="I446" s="231"/>
      <c r="J446" s="232"/>
      <c r="K446" s="230"/>
      <c r="L446" s="230"/>
      <c r="M446" s="229"/>
      <c r="N446" s="230"/>
      <c r="O446" s="229"/>
      <c r="P446" s="230"/>
      <c r="Q446" s="229"/>
      <c r="R446" s="230"/>
      <c r="S446" s="229"/>
      <c r="T446" s="230"/>
      <c r="U446" s="229"/>
      <c r="V446" s="230"/>
      <c r="W446" s="229"/>
      <c r="X446" s="230"/>
      <c r="Y446" s="229"/>
      <c r="Z446" s="230"/>
    </row>
    <row r="447" spans="1:26" x14ac:dyDescent="0.25">
      <c r="A447" s="229"/>
      <c r="B447" s="236" t="s">
        <v>525</v>
      </c>
      <c r="C447" s="229">
        <v>0</v>
      </c>
      <c r="D447" s="230">
        <v>0</v>
      </c>
      <c r="E447" s="229"/>
      <c r="F447" s="230">
        <v>0</v>
      </c>
      <c r="G447" s="229"/>
      <c r="H447" s="224">
        <v>96609</v>
      </c>
      <c r="I447" s="231"/>
      <c r="J447" s="232"/>
      <c r="K447" s="230"/>
      <c r="L447" s="230"/>
      <c r="M447" s="229"/>
      <c r="N447" s="230"/>
      <c r="O447" s="229"/>
      <c r="P447" s="230"/>
      <c r="Q447" s="229"/>
      <c r="R447" s="230"/>
      <c r="S447" s="229"/>
      <c r="T447" s="230"/>
      <c r="U447" s="229"/>
      <c r="V447" s="230"/>
      <c r="W447" s="229"/>
      <c r="X447" s="230"/>
      <c r="Y447" s="229"/>
      <c r="Z447" s="230"/>
    </row>
    <row r="448" spans="1:26" x14ac:dyDescent="0.25">
      <c r="A448" s="229"/>
      <c r="B448" s="236" t="s">
        <v>526</v>
      </c>
      <c r="C448" s="229">
        <v>0</v>
      </c>
      <c r="D448" s="230">
        <v>0</v>
      </c>
      <c r="E448" s="229"/>
      <c r="F448" s="230">
        <v>0</v>
      </c>
      <c r="G448" s="229"/>
      <c r="H448" s="224">
        <v>96609</v>
      </c>
      <c r="I448" s="231"/>
      <c r="J448" s="232"/>
      <c r="K448" s="230"/>
      <c r="L448" s="230"/>
      <c r="M448" s="229"/>
      <c r="N448" s="230"/>
      <c r="O448" s="229"/>
      <c r="P448" s="230"/>
      <c r="Q448" s="229"/>
      <c r="R448" s="230"/>
      <c r="S448" s="229"/>
      <c r="T448" s="230"/>
      <c r="U448" s="229"/>
      <c r="V448" s="230"/>
      <c r="W448" s="229"/>
      <c r="X448" s="230"/>
      <c r="Y448" s="229"/>
      <c r="Z448" s="230"/>
    </row>
    <row r="449" spans="1:26" x14ac:dyDescent="0.25">
      <c r="A449" s="229"/>
      <c r="B449" s="236" t="s">
        <v>527</v>
      </c>
      <c r="C449" s="229">
        <v>0</v>
      </c>
      <c r="D449" s="230">
        <v>0</v>
      </c>
      <c r="E449" s="229"/>
      <c r="F449" s="230">
        <v>0</v>
      </c>
      <c r="G449" s="229"/>
      <c r="H449" s="224">
        <v>96609</v>
      </c>
      <c r="I449" s="231"/>
      <c r="J449" s="232"/>
      <c r="K449" s="230"/>
      <c r="L449" s="230"/>
      <c r="M449" s="229"/>
      <c r="N449" s="230"/>
      <c r="O449" s="229"/>
      <c r="P449" s="230"/>
      <c r="Q449" s="229"/>
      <c r="R449" s="230"/>
      <c r="S449" s="229"/>
      <c r="T449" s="230"/>
      <c r="U449" s="229"/>
      <c r="V449" s="230"/>
      <c r="W449" s="229"/>
      <c r="X449" s="230"/>
      <c r="Y449" s="229"/>
      <c r="Z449" s="230"/>
    </row>
    <row r="450" spans="1:26" x14ac:dyDescent="0.25">
      <c r="A450" s="229"/>
      <c r="B450" s="236" t="s">
        <v>528</v>
      </c>
      <c r="C450" s="229">
        <v>0</v>
      </c>
      <c r="D450" s="230">
        <v>0</v>
      </c>
      <c r="E450" s="229"/>
      <c r="F450" s="230">
        <v>0</v>
      </c>
      <c r="G450" s="229"/>
      <c r="H450" s="224">
        <v>96609</v>
      </c>
      <c r="I450" s="231"/>
      <c r="J450" s="232"/>
      <c r="K450" s="230"/>
      <c r="L450" s="230"/>
      <c r="M450" s="229"/>
      <c r="N450" s="230"/>
      <c r="O450" s="229"/>
      <c r="P450" s="230"/>
      <c r="Q450" s="229"/>
      <c r="R450" s="230"/>
      <c r="S450" s="229"/>
      <c r="T450" s="230"/>
      <c r="U450" s="229"/>
      <c r="V450" s="230"/>
      <c r="W450" s="229"/>
      <c r="X450" s="230"/>
      <c r="Y450" s="229"/>
      <c r="Z450" s="230"/>
    </row>
    <row r="451" spans="1:26" x14ac:dyDescent="0.25">
      <c r="A451" s="229"/>
      <c r="B451" s="236" t="s">
        <v>529</v>
      </c>
      <c r="C451" s="229">
        <v>0</v>
      </c>
      <c r="D451" s="230">
        <v>0</v>
      </c>
      <c r="E451" s="229"/>
      <c r="F451" s="230">
        <v>0</v>
      </c>
      <c r="G451" s="229"/>
      <c r="H451" s="224">
        <v>96609</v>
      </c>
      <c r="I451" s="231"/>
      <c r="J451" s="232"/>
      <c r="K451" s="230"/>
      <c r="L451" s="230"/>
      <c r="M451" s="229"/>
      <c r="N451" s="230"/>
      <c r="O451" s="229"/>
      <c r="P451" s="230"/>
      <c r="Q451" s="229"/>
      <c r="R451" s="230"/>
      <c r="S451" s="229"/>
      <c r="T451" s="230"/>
      <c r="U451" s="229"/>
      <c r="V451" s="230"/>
      <c r="W451" s="229"/>
      <c r="X451" s="230"/>
      <c r="Y451" s="229"/>
      <c r="Z451" s="230"/>
    </row>
    <row r="452" spans="1:26" x14ac:dyDescent="0.25">
      <c r="A452" s="229"/>
      <c r="B452" s="236" t="s">
        <v>530</v>
      </c>
      <c r="C452" s="229">
        <v>0</v>
      </c>
      <c r="D452" s="230">
        <v>0</v>
      </c>
      <c r="E452" s="229"/>
      <c r="F452" s="230">
        <v>0</v>
      </c>
      <c r="G452" s="229"/>
      <c r="H452" s="224">
        <v>96609</v>
      </c>
      <c r="I452" s="231"/>
      <c r="J452" s="232"/>
      <c r="K452" s="230"/>
      <c r="L452" s="230"/>
      <c r="M452" s="229"/>
      <c r="N452" s="230"/>
      <c r="O452" s="229"/>
      <c r="P452" s="230"/>
      <c r="Q452" s="229"/>
      <c r="R452" s="230"/>
      <c r="S452" s="229"/>
      <c r="T452" s="230"/>
      <c r="U452" s="229"/>
      <c r="V452" s="230"/>
      <c r="W452" s="229"/>
      <c r="X452" s="230"/>
      <c r="Y452" s="229"/>
      <c r="Z452" s="230"/>
    </row>
    <row r="453" spans="1:26" x14ac:dyDescent="0.25">
      <c r="A453" s="229"/>
      <c r="B453" s="236" t="s">
        <v>531</v>
      </c>
      <c r="C453" s="229">
        <v>0</v>
      </c>
      <c r="D453" s="230">
        <v>0</v>
      </c>
      <c r="E453" s="229"/>
      <c r="F453" s="230">
        <v>0</v>
      </c>
      <c r="G453" s="229"/>
      <c r="H453" s="224">
        <v>96609</v>
      </c>
      <c r="I453" s="231"/>
      <c r="J453" s="232"/>
      <c r="K453" s="230"/>
      <c r="L453" s="230"/>
      <c r="M453" s="229"/>
      <c r="N453" s="230"/>
      <c r="O453" s="229"/>
      <c r="P453" s="230"/>
      <c r="Q453" s="229"/>
      <c r="R453" s="230"/>
      <c r="S453" s="229"/>
      <c r="T453" s="230"/>
      <c r="U453" s="229"/>
      <c r="V453" s="230"/>
      <c r="W453" s="229"/>
      <c r="X453" s="230"/>
      <c r="Y453" s="229"/>
      <c r="Z453" s="230"/>
    </row>
    <row r="454" spans="1:26" x14ac:dyDescent="0.25">
      <c r="A454" s="229"/>
      <c r="B454" s="236" t="s">
        <v>532</v>
      </c>
      <c r="C454" s="229">
        <v>0</v>
      </c>
      <c r="D454" s="230">
        <v>0</v>
      </c>
      <c r="E454" s="229"/>
      <c r="F454" s="230">
        <v>0</v>
      </c>
      <c r="G454" s="229"/>
      <c r="H454" s="224">
        <v>96609</v>
      </c>
      <c r="I454" s="231"/>
      <c r="J454" s="232"/>
      <c r="K454" s="230"/>
      <c r="L454" s="230"/>
      <c r="M454" s="229"/>
      <c r="N454" s="230"/>
      <c r="O454" s="229"/>
      <c r="P454" s="230"/>
      <c r="Q454" s="229"/>
      <c r="R454" s="230"/>
      <c r="S454" s="229"/>
      <c r="T454" s="230"/>
      <c r="U454" s="229"/>
      <c r="V454" s="230"/>
      <c r="W454" s="229"/>
      <c r="X454" s="230"/>
      <c r="Y454" s="229"/>
      <c r="Z454" s="230"/>
    </row>
    <row r="455" spans="1:26" x14ac:dyDescent="0.25">
      <c r="A455" s="229"/>
      <c r="B455" s="236" t="s">
        <v>533</v>
      </c>
      <c r="C455" s="229">
        <v>0</v>
      </c>
      <c r="D455" s="230">
        <v>0</v>
      </c>
      <c r="E455" s="229"/>
      <c r="F455" s="230">
        <v>0</v>
      </c>
      <c r="G455" s="229"/>
      <c r="H455" s="224">
        <v>96609</v>
      </c>
      <c r="I455" s="231"/>
      <c r="J455" s="232"/>
      <c r="K455" s="230"/>
      <c r="L455" s="230"/>
      <c r="M455" s="229"/>
      <c r="N455" s="230"/>
      <c r="O455" s="229"/>
      <c r="P455" s="230"/>
      <c r="Q455" s="229"/>
      <c r="R455" s="230"/>
      <c r="S455" s="229"/>
      <c r="T455" s="230"/>
      <c r="U455" s="229"/>
      <c r="V455" s="230"/>
      <c r="W455" s="229"/>
      <c r="X455" s="230"/>
      <c r="Y455" s="229"/>
      <c r="Z455" s="230"/>
    </row>
    <row r="456" spans="1:26" x14ac:dyDescent="0.25">
      <c r="A456" s="229"/>
      <c r="B456" s="236" t="s">
        <v>534</v>
      </c>
      <c r="C456" s="229">
        <v>0</v>
      </c>
      <c r="D456" s="230">
        <v>0</v>
      </c>
      <c r="E456" s="229"/>
      <c r="F456" s="230">
        <v>0</v>
      </c>
      <c r="G456" s="229"/>
      <c r="H456" s="224">
        <v>96609</v>
      </c>
      <c r="I456" s="231"/>
      <c r="J456" s="232"/>
      <c r="K456" s="230"/>
      <c r="L456" s="230"/>
      <c r="M456" s="229"/>
      <c r="N456" s="230"/>
      <c r="O456" s="229"/>
      <c r="P456" s="230"/>
      <c r="Q456" s="229"/>
      <c r="R456" s="230"/>
      <c r="S456" s="229"/>
      <c r="T456" s="230"/>
      <c r="U456" s="229"/>
      <c r="V456" s="230"/>
      <c r="W456" s="229"/>
      <c r="X456" s="230"/>
      <c r="Y456" s="229"/>
      <c r="Z456" s="230"/>
    </row>
    <row r="457" spans="1:26" x14ac:dyDescent="0.25">
      <c r="A457" s="229"/>
      <c r="B457" s="236" t="s">
        <v>535</v>
      </c>
      <c r="C457" s="229">
        <v>0</v>
      </c>
      <c r="D457" s="230">
        <v>0</v>
      </c>
      <c r="E457" s="229"/>
      <c r="F457" s="230">
        <v>0</v>
      </c>
      <c r="G457" s="229"/>
      <c r="H457" s="224">
        <v>96609</v>
      </c>
      <c r="I457" s="231"/>
      <c r="J457" s="232"/>
      <c r="K457" s="230"/>
      <c r="L457" s="230"/>
      <c r="M457" s="229"/>
      <c r="N457" s="230"/>
      <c r="O457" s="229"/>
      <c r="P457" s="230"/>
      <c r="Q457" s="229"/>
      <c r="R457" s="230"/>
      <c r="S457" s="229"/>
      <c r="T457" s="230"/>
      <c r="U457" s="229"/>
      <c r="V457" s="230"/>
      <c r="W457" s="229"/>
      <c r="X457" s="230"/>
      <c r="Y457" s="229"/>
      <c r="Z457" s="230"/>
    </row>
    <row r="458" spans="1:26" x14ac:dyDescent="0.25">
      <c r="A458" s="229"/>
      <c r="B458" s="236" t="s">
        <v>536</v>
      </c>
      <c r="C458" s="229">
        <v>0</v>
      </c>
      <c r="D458" s="230">
        <v>0</v>
      </c>
      <c r="E458" s="229"/>
      <c r="F458" s="230">
        <v>0</v>
      </c>
      <c r="G458" s="229"/>
      <c r="H458" s="224">
        <v>96609</v>
      </c>
      <c r="I458" s="231"/>
      <c r="J458" s="232"/>
      <c r="K458" s="230"/>
      <c r="L458" s="230"/>
      <c r="M458" s="229"/>
      <c r="N458" s="230"/>
      <c r="O458" s="229"/>
      <c r="P458" s="230"/>
      <c r="Q458" s="229"/>
      <c r="R458" s="230"/>
      <c r="S458" s="229"/>
      <c r="T458" s="230"/>
      <c r="U458" s="229"/>
      <c r="V458" s="230"/>
      <c r="W458" s="229"/>
      <c r="X458" s="230"/>
      <c r="Y458" s="229"/>
      <c r="Z458" s="230"/>
    </row>
    <row r="459" spans="1:26" x14ac:dyDescent="0.25">
      <c r="A459" s="229"/>
      <c r="B459" s="236" t="s">
        <v>537</v>
      </c>
      <c r="C459" s="229">
        <v>0</v>
      </c>
      <c r="D459" s="230">
        <v>0</v>
      </c>
      <c r="E459" s="229"/>
      <c r="F459" s="230">
        <v>0</v>
      </c>
      <c r="G459" s="229"/>
      <c r="H459" s="224">
        <v>96609</v>
      </c>
      <c r="I459" s="231"/>
      <c r="J459" s="232"/>
      <c r="K459" s="230"/>
      <c r="L459" s="230"/>
      <c r="M459" s="229"/>
      <c r="N459" s="230"/>
      <c r="O459" s="229"/>
      <c r="P459" s="230"/>
      <c r="Q459" s="229"/>
      <c r="R459" s="230"/>
      <c r="S459" s="229"/>
      <c r="T459" s="230"/>
      <c r="U459" s="229"/>
      <c r="V459" s="230"/>
      <c r="W459" s="229"/>
      <c r="X459" s="230"/>
      <c r="Y459" s="229"/>
      <c r="Z459" s="230"/>
    </row>
    <row r="460" spans="1:26" x14ac:dyDescent="0.25">
      <c r="A460" s="229"/>
      <c r="B460" s="236" t="s">
        <v>538</v>
      </c>
      <c r="C460" s="229">
        <v>0</v>
      </c>
      <c r="D460" s="230">
        <v>0</v>
      </c>
      <c r="E460" s="229"/>
      <c r="F460" s="230">
        <v>0</v>
      </c>
      <c r="G460" s="229"/>
      <c r="H460" s="224">
        <v>96609</v>
      </c>
      <c r="I460" s="231"/>
      <c r="J460" s="232"/>
      <c r="K460" s="230"/>
      <c r="L460" s="230"/>
      <c r="M460" s="229"/>
      <c r="N460" s="230"/>
      <c r="O460" s="229"/>
      <c r="P460" s="230"/>
      <c r="Q460" s="229"/>
      <c r="R460" s="230"/>
      <c r="S460" s="229"/>
      <c r="T460" s="230"/>
      <c r="U460" s="229"/>
      <c r="V460" s="230"/>
      <c r="W460" s="229"/>
      <c r="X460" s="230"/>
      <c r="Y460" s="229"/>
      <c r="Z460" s="230"/>
    </row>
    <row r="461" spans="1:26" x14ac:dyDescent="0.25">
      <c r="A461" s="229"/>
      <c r="B461" s="236" t="s">
        <v>539</v>
      </c>
      <c r="C461" s="229">
        <v>0</v>
      </c>
      <c r="D461" s="230">
        <v>0</v>
      </c>
      <c r="E461" s="229"/>
      <c r="F461" s="230">
        <v>0</v>
      </c>
      <c r="G461" s="229"/>
      <c r="H461" s="224">
        <v>96609</v>
      </c>
      <c r="I461" s="231"/>
      <c r="J461" s="232"/>
      <c r="K461" s="230"/>
      <c r="L461" s="230"/>
      <c r="M461" s="229"/>
      <c r="N461" s="230"/>
      <c r="O461" s="229"/>
      <c r="P461" s="230"/>
      <c r="Q461" s="229"/>
      <c r="R461" s="230"/>
      <c r="S461" s="229"/>
      <c r="T461" s="230"/>
      <c r="U461" s="229"/>
      <c r="V461" s="230"/>
      <c r="W461" s="229"/>
      <c r="X461" s="230"/>
      <c r="Y461" s="229"/>
      <c r="Z461" s="230"/>
    </row>
    <row r="462" spans="1:26" x14ac:dyDescent="0.25">
      <c r="A462" s="229"/>
      <c r="B462" s="236" t="s">
        <v>540</v>
      </c>
      <c r="C462" s="229">
        <v>0</v>
      </c>
      <c r="D462" s="230">
        <v>0</v>
      </c>
      <c r="E462" s="229"/>
      <c r="F462" s="230">
        <v>0</v>
      </c>
      <c r="G462" s="229"/>
      <c r="H462" s="224">
        <v>96609</v>
      </c>
      <c r="I462" s="231"/>
      <c r="J462" s="232"/>
      <c r="K462" s="230"/>
      <c r="L462" s="230"/>
      <c r="M462" s="229"/>
      <c r="N462" s="230"/>
      <c r="O462" s="229"/>
      <c r="P462" s="230"/>
      <c r="Q462" s="229"/>
      <c r="R462" s="230"/>
      <c r="S462" s="229"/>
      <c r="T462" s="230"/>
      <c r="U462" s="229"/>
      <c r="V462" s="230"/>
      <c r="W462" s="229"/>
      <c r="X462" s="230"/>
      <c r="Y462" s="229"/>
      <c r="Z462" s="230"/>
    </row>
    <row r="463" spans="1:26" x14ac:dyDescent="0.25">
      <c r="A463" s="229"/>
      <c r="B463" s="236" t="s">
        <v>541</v>
      </c>
      <c r="C463" s="229">
        <v>0</v>
      </c>
      <c r="D463" s="230">
        <v>0</v>
      </c>
      <c r="E463" s="229"/>
      <c r="F463" s="230">
        <v>0</v>
      </c>
      <c r="G463" s="229"/>
      <c r="H463" s="224">
        <v>96609</v>
      </c>
      <c r="I463" s="231"/>
      <c r="J463" s="232"/>
      <c r="K463" s="230"/>
      <c r="L463" s="230"/>
      <c r="M463" s="229"/>
      <c r="N463" s="230"/>
      <c r="O463" s="229"/>
      <c r="P463" s="230"/>
      <c r="Q463" s="229"/>
      <c r="R463" s="230"/>
      <c r="S463" s="229"/>
      <c r="T463" s="230"/>
      <c r="U463" s="229"/>
      <c r="V463" s="230"/>
      <c r="W463" s="229"/>
      <c r="X463" s="230"/>
      <c r="Y463" s="229"/>
      <c r="Z463" s="230"/>
    </row>
    <row r="464" spans="1:26" x14ac:dyDescent="0.25">
      <c r="A464" s="229"/>
      <c r="B464" s="234" t="s">
        <v>542</v>
      </c>
      <c r="C464" s="229">
        <v>0</v>
      </c>
      <c r="D464" s="230">
        <v>0</v>
      </c>
      <c r="E464" s="229"/>
      <c r="F464" s="230">
        <v>0</v>
      </c>
      <c r="G464" s="229"/>
      <c r="H464" s="224">
        <v>96609</v>
      </c>
      <c r="I464" s="231"/>
      <c r="J464" s="232"/>
      <c r="K464" s="230"/>
      <c r="L464" s="230"/>
      <c r="M464" s="229"/>
      <c r="N464" s="230"/>
      <c r="O464" s="229"/>
      <c r="P464" s="230"/>
      <c r="Q464" s="229"/>
      <c r="R464" s="230"/>
      <c r="S464" s="229"/>
      <c r="T464" s="230"/>
      <c r="U464" s="229"/>
      <c r="V464" s="230"/>
      <c r="W464" s="229"/>
      <c r="X464" s="230"/>
      <c r="Y464" s="229"/>
      <c r="Z464" s="230"/>
    </row>
    <row r="465" spans="1:26" x14ac:dyDescent="0.25">
      <c r="A465" s="229"/>
      <c r="B465" s="234" t="s">
        <v>543</v>
      </c>
      <c r="C465" s="229">
        <v>0</v>
      </c>
      <c r="D465" s="230">
        <v>0</v>
      </c>
      <c r="E465" s="229"/>
      <c r="F465" s="230">
        <v>0</v>
      </c>
      <c r="G465" s="229"/>
      <c r="H465" s="224">
        <v>96609</v>
      </c>
      <c r="I465" s="231"/>
      <c r="J465" s="232"/>
      <c r="K465" s="230"/>
      <c r="L465" s="230"/>
      <c r="M465" s="229"/>
      <c r="N465" s="230"/>
      <c r="O465" s="229"/>
      <c r="P465" s="230"/>
      <c r="Q465" s="229"/>
      <c r="R465" s="230"/>
      <c r="S465" s="229"/>
      <c r="T465" s="230"/>
      <c r="U465" s="229"/>
      <c r="V465" s="230"/>
      <c r="W465" s="229"/>
      <c r="X465" s="230"/>
      <c r="Y465" s="229"/>
      <c r="Z465" s="230"/>
    </row>
    <row r="466" spans="1:26" x14ac:dyDescent="0.25">
      <c r="A466" s="229"/>
      <c r="B466" s="234" t="s">
        <v>544</v>
      </c>
      <c r="C466" s="229">
        <v>0</v>
      </c>
      <c r="D466" s="230">
        <v>0</v>
      </c>
      <c r="E466" s="229"/>
      <c r="F466" s="230">
        <v>0</v>
      </c>
      <c r="G466" s="229"/>
      <c r="H466" s="224">
        <v>96609</v>
      </c>
      <c r="I466" s="231"/>
      <c r="J466" s="232"/>
      <c r="K466" s="230"/>
      <c r="L466" s="230"/>
      <c r="M466" s="229"/>
      <c r="N466" s="230"/>
      <c r="O466" s="229"/>
      <c r="P466" s="230"/>
      <c r="Q466" s="229"/>
      <c r="R466" s="230"/>
      <c r="S466" s="229"/>
      <c r="T466" s="230"/>
      <c r="U466" s="229"/>
      <c r="V466" s="230"/>
      <c r="W466" s="229"/>
      <c r="X466" s="230"/>
      <c r="Y466" s="229"/>
      <c r="Z466" s="230"/>
    </row>
    <row r="467" spans="1:26" x14ac:dyDescent="0.25">
      <c r="A467" s="229"/>
      <c r="B467" s="234" t="s">
        <v>545</v>
      </c>
      <c r="C467" s="229">
        <v>0</v>
      </c>
      <c r="D467" s="230">
        <v>0</v>
      </c>
      <c r="E467" s="229"/>
      <c r="F467" s="230">
        <v>0</v>
      </c>
      <c r="G467" s="229"/>
      <c r="H467" s="224">
        <v>96609</v>
      </c>
      <c r="I467" s="231"/>
      <c r="J467" s="232"/>
      <c r="K467" s="230"/>
      <c r="L467" s="230"/>
      <c r="M467" s="229"/>
      <c r="N467" s="230"/>
      <c r="O467" s="229"/>
      <c r="P467" s="230"/>
      <c r="Q467" s="229"/>
      <c r="R467" s="230"/>
      <c r="S467" s="229"/>
      <c r="T467" s="230"/>
      <c r="U467" s="229"/>
      <c r="V467" s="230"/>
      <c r="W467" s="229"/>
      <c r="X467" s="230"/>
      <c r="Y467" s="229"/>
      <c r="Z467" s="230"/>
    </row>
    <row r="468" spans="1:26" x14ac:dyDescent="0.25">
      <c r="A468" s="229"/>
      <c r="B468" s="234" t="s">
        <v>546</v>
      </c>
      <c r="C468" s="229">
        <v>0</v>
      </c>
      <c r="D468" s="230">
        <v>0</v>
      </c>
      <c r="E468" s="229"/>
      <c r="F468" s="230">
        <v>0</v>
      </c>
      <c r="G468" s="229"/>
      <c r="H468" s="224">
        <v>96609</v>
      </c>
      <c r="I468" s="231"/>
      <c r="J468" s="232"/>
      <c r="K468" s="230"/>
      <c r="L468" s="237"/>
      <c r="M468" s="229"/>
      <c r="N468" s="230"/>
      <c r="O468" s="229"/>
      <c r="P468" s="230"/>
      <c r="Q468" s="229"/>
      <c r="R468" s="230"/>
      <c r="S468" s="229"/>
      <c r="T468" s="230"/>
      <c r="U468" s="229"/>
      <c r="V468" s="230"/>
      <c r="W468" s="229"/>
      <c r="X468" s="230"/>
      <c r="Y468" s="229"/>
      <c r="Z468" s="230"/>
    </row>
    <row r="469" spans="1:26" x14ac:dyDescent="0.25">
      <c r="A469" s="229"/>
      <c r="B469" s="234" t="s">
        <v>547</v>
      </c>
      <c r="C469" s="229">
        <v>0</v>
      </c>
      <c r="D469" s="230">
        <v>0</v>
      </c>
      <c r="E469" s="229"/>
      <c r="F469" s="230">
        <v>0</v>
      </c>
      <c r="G469" s="229"/>
      <c r="H469" s="224">
        <v>96609</v>
      </c>
      <c r="I469" s="231"/>
      <c r="J469" s="232"/>
      <c r="K469" s="230"/>
      <c r="L469" s="230"/>
      <c r="M469" s="229"/>
      <c r="N469" s="230"/>
      <c r="O469" s="229"/>
      <c r="P469" s="230"/>
      <c r="Q469" s="229"/>
      <c r="R469" s="230"/>
      <c r="S469" s="229"/>
      <c r="T469" s="230"/>
      <c r="U469" s="229"/>
      <c r="V469" s="230"/>
      <c r="W469" s="229"/>
      <c r="X469" s="230"/>
      <c r="Y469" s="229"/>
      <c r="Z469" s="230"/>
    </row>
    <row r="470" spans="1:26" x14ac:dyDescent="0.25">
      <c r="A470" s="229"/>
      <c r="B470" s="234" t="s">
        <v>548</v>
      </c>
      <c r="C470" s="229">
        <v>0</v>
      </c>
      <c r="D470" s="230">
        <v>0</v>
      </c>
      <c r="E470" s="229"/>
      <c r="F470" s="230">
        <v>0</v>
      </c>
      <c r="G470" s="229"/>
      <c r="H470" s="224">
        <v>96609</v>
      </c>
      <c r="I470" s="231"/>
      <c r="J470" s="232"/>
      <c r="K470" s="230"/>
      <c r="L470" s="230"/>
      <c r="M470" s="229"/>
      <c r="N470" s="230"/>
      <c r="O470" s="229"/>
      <c r="P470" s="230"/>
      <c r="Q470" s="229"/>
      <c r="R470" s="230"/>
      <c r="S470" s="229"/>
      <c r="T470" s="230"/>
      <c r="U470" s="229"/>
      <c r="V470" s="230"/>
      <c r="W470" s="229"/>
      <c r="X470" s="230"/>
      <c r="Y470" s="229"/>
      <c r="Z470" s="230"/>
    </row>
    <row r="471" spans="1:26" x14ac:dyDescent="0.25">
      <c r="A471" s="229"/>
      <c r="B471" s="234" t="s">
        <v>549</v>
      </c>
      <c r="C471" s="229">
        <v>0</v>
      </c>
      <c r="D471" s="230">
        <v>0</v>
      </c>
      <c r="E471" s="229"/>
      <c r="F471" s="230">
        <v>0</v>
      </c>
      <c r="G471" s="229"/>
      <c r="H471" s="224">
        <v>96609</v>
      </c>
      <c r="I471" s="231"/>
      <c r="J471" s="232"/>
      <c r="K471" s="230"/>
      <c r="L471" s="230"/>
      <c r="M471" s="229"/>
      <c r="N471" s="230"/>
      <c r="O471" s="229"/>
      <c r="P471" s="230"/>
      <c r="Q471" s="229"/>
      <c r="R471" s="230"/>
      <c r="S471" s="229"/>
      <c r="T471" s="230"/>
      <c r="U471" s="229"/>
      <c r="V471" s="230"/>
      <c r="W471" s="229"/>
      <c r="X471" s="230"/>
      <c r="Y471" s="229"/>
      <c r="Z471" s="230"/>
    </row>
    <row r="472" spans="1:26" x14ac:dyDescent="0.25">
      <c r="A472" s="229"/>
      <c r="B472" s="234" t="s">
        <v>550</v>
      </c>
      <c r="C472" s="229">
        <v>0</v>
      </c>
      <c r="D472" s="230">
        <v>0</v>
      </c>
      <c r="E472" s="229"/>
      <c r="F472" s="230">
        <v>0</v>
      </c>
      <c r="G472" s="229"/>
      <c r="H472" s="224">
        <v>96609</v>
      </c>
      <c r="I472" s="231"/>
      <c r="J472" s="232"/>
      <c r="K472" s="230"/>
      <c r="L472" s="230"/>
      <c r="M472" s="229"/>
      <c r="N472" s="230"/>
      <c r="O472" s="229"/>
      <c r="P472" s="230"/>
      <c r="Q472" s="229"/>
      <c r="R472" s="230"/>
      <c r="S472" s="229"/>
      <c r="T472" s="230"/>
      <c r="U472" s="229"/>
      <c r="V472" s="230"/>
      <c r="W472" s="229"/>
      <c r="X472" s="230"/>
      <c r="Y472" s="229"/>
      <c r="Z472" s="230"/>
    </row>
    <row r="473" spans="1:26" x14ac:dyDescent="0.25">
      <c r="A473" s="229"/>
      <c r="B473" s="234" t="s">
        <v>551</v>
      </c>
      <c r="C473" s="229">
        <v>0</v>
      </c>
      <c r="D473" s="230">
        <v>0</v>
      </c>
      <c r="E473" s="229"/>
      <c r="F473" s="230">
        <v>0</v>
      </c>
      <c r="G473" s="229"/>
      <c r="H473" s="224">
        <v>96609</v>
      </c>
      <c r="I473" s="231"/>
      <c r="J473" s="232"/>
      <c r="K473" s="230"/>
      <c r="L473" s="230"/>
      <c r="M473" s="229"/>
      <c r="N473" s="230"/>
      <c r="O473" s="229"/>
      <c r="P473" s="230"/>
      <c r="Q473" s="229"/>
      <c r="R473" s="230"/>
      <c r="S473" s="229"/>
      <c r="T473" s="230"/>
      <c r="U473" s="229"/>
      <c r="V473" s="230"/>
      <c r="W473" s="229"/>
      <c r="X473" s="230"/>
      <c r="Y473" s="229"/>
      <c r="Z473" s="230"/>
    </row>
    <row r="474" spans="1:26" x14ac:dyDescent="0.25">
      <c r="A474" s="229"/>
      <c r="B474" s="234" t="s">
        <v>552</v>
      </c>
      <c r="C474" s="229">
        <v>0</v>
      </c>
      <c r="D474" s="230">
        <v>0</v>
      </c>
      <c r="E474" s="229"/>
      <c r="F474" s="230">
        <v>0</v>
      </c>
      <c r="G474" s="229"/>
      <c r="H474" s="224">
        <v>96609</v>
      </c>
      <c r="I474" s="231"/>
      <c r="J474" s="232"/>
      <c r="K474" s="230"/>
      <c r="L474" s="230"/>
      <c r="M474" s="229"/>
      <c r="N474" s="230"/>
      <c r="O474" s="229"/>
      <c r="P474" s="230"/>
      <c r="Q474" s="229"/>
      <c r="R474" s="230"/>
      <c r="S474" s="229"/>
      <c r="T474" s="230"/>
      <c r="U474" s="229"/>
      <c r="V474" s="230"/>
      <c r="W474" s="229"/>
      <c r="X474" s="230"/>
      <c r="Y474" s="229"/>
      <c r="Z474" s="230"/>
    </row>
    <row r="475" spans="1:26" x14ac:dyDescent="0.25">
      <c r="A475" s="229"/>
      <c r="B475" s="234" t="s">
        <v>553</v>
      </c>
      <c r="C475" s="229">
        <v>0</v>
      </c>
      <c r="D475" s="230">
        <v>0</v>
      </c>
      <c r="E475" s="229"/>
      <c r="F475" s="230">
        <v>0</v>
      </c>
      <c r="G475" s="229"/>
      <c r="H475" s="224">
        <v>96609</v>
      </c>
      <c r="I475" s="231"/>
      <c r="J475" s="232"/>
      <c r="K475" s="230"/>
      <c r="L475" s="230"/>
      <c r="M475" s="229"/>
      <c r="N475" s="230"/>
      <c r="O475" s="229"/>
      <c r="P475" s="230"/>
      <c r="Q475" s="229"/>
      <c r="R475" s="230"/>
      <c r="S475" s="229"/>
      <c r="T475" s="230"/>
      <c r="U475" s="229"/>
      <c r="V475" s="230"/>
      <c r="W475" s="229"/>
      <c r="X475" s="230"/>
      <c r="Y475" s="229"/>
      <c r="Z475" s="230"/>
    </row>
    <row r="476" spans="1:26" x14ac:dyDescent="0.25">
      <c r="A476" s="229"/>
      <c r="B476" s="234" t="s">
        <v>554</v>
      </c>
      <c r="C476" s="229">
        <v>0</v>
      </c>
      <c r="D476" s="230">
        <v>0</v>
      </c>
      <c r="E476" s="229"/>
      <c r="F476" s="230">
        <v>0</v>
      </c>
      <c r="G476" s="229"/>
      <c r="H476" s="224">
        <v>96609</v>
      </c>
      <c r="I476" s="231"/>
      <c r="J476" s="232"/>
      <c r="K476" s="230"/>
      <c r="L476" s="230"/>
      <c r="M476" s="229"/>
      <c r="N476" s="230"/>
      <c r="O476" s="229"/>
      <c r="P476" s="230"/>
      <c r="Q476" s="229"/>
      <c r="R476" s="230"/>
      <c r="S476" s="229"/>
      <c r="T476" s="230"/>
      <c r="U476" s="229"/>
      <c r="V476" s="230"/>
      <c r="W476" s="229"/>
      <c r="X476" s="230"/>
      <c r="Y476" s="229"/>
      <c r="Z476" s="230"/>
    </row>
    <row r="477" spans="1:26" x14ac:dyDescent="0.25">
      <c r="A477" s="229"/>
      <c r="B477" s="234" t="s">
        <v>555</v>
      </c>
      <c r="C477" s="229">
        <v>0</v>
      </c>
      <c r="D477" s="230">
        <v>0</v>
      </c>
      <c r="E477" s="229"/>
      <c r="F477" s="230">
        <v>0</v>
      </c>
      <c r="G477" s="229"/>
      <c r="H477" s="224">
        <v>96609</v>
      </c>
      <c r="I477" s="231"/>
      <c r="J477" s="232"/>
      <c r="K477" s="230"/>
      <c r="L477" s="230"/>
      <c r="M477" s="229"/>
      <c r="N477" s="230"/>
      <c r="O477" s="229"/>
      <c r="P477" s="230"/>
      <c r="Q477" s="229"/>
      <c r="R477" s="230"/>
      <c r="S477" s="229"/>
      <c r="T477" s="230"/>
      <c r="U477" s="229"/>
      <c r="V477" s="230"/>
      <c r="W477" s="229"/>
      <c r="X477" s="230"/>
      <c r="Y477" s="229"/>
      <c r="Z477" s="230"/>
    </row>
    <row r="478" spans="1:26" x14ac:dyDescent="0.25">
      <c r="A478" s="229"/>
      <c r="B478" s="234" t="s">
        <v>556</v>
      </c>
      <c r="C478" s="229">
        <v>0</v>
      </c>
      <c r="D478" s="230">
        <v>0</v>
      </c>
      <c r="E478" s="229"/>
      <c r="F478" s="230">
        <v>0</v>
      </c>
      <c r="G478" s="229"/>
      <c r="H478" s="224">
        <v>96609</v>
      </c>
      <c r="I478" s="231"/>
      <c r="J478" s="232"/>
      <c r="K478" s="230"/>
      <c r="L478" s="230"/>
      <c r="M478" s="229"/>
      <c r="N478" s="230"/>
      <c r="O478" s="229"/>
      <c r="P478" s="230"/>
      <c r="Q478" s="229"/>
      <c r="R478" s="230"/>
      <c r="S478" s="229"/>
      <c r="T478" s="230"/>
      <c r="U478" s="229"/>
      <c r="V478" s="230"/>
      <c r="W478" s="229"/>
      <c r="X478" s="230"/>
      <c r="Y478" s="229"/>
      <c r="Z478" s="230"/>
    </row>
    <row r="479" spans="1:26" x14ac:dyDescent="0.25">
      <c r="A479" s="229"/>
      <c r="B479" s="234" t="s">
        <v>557</v>
      </c>
      <c r="C479" s="229">
        <v>0</v>
      </c>
      <c r="D479" s="230">
        <v>0</v>
      </c>
      <c r="E479" s="229"/>
      <c r="F479" s="230">
        <v>0</v>
      </c>
      <c r="G479" s="229"/>
      <c r="H479" s="224">
        <v>96609</v>
      </c>
      <c r="I479" s="231"/>
      <c r="J479" s="232"/>
      <c r="K479" s="230"/>
      <c r="L479" s="230"/>
      <c r="M479" s="229"/>
      <c r="N479" s="230"/>
      <c r="O479" s="229"/>
      <c r="P479" s="230"/>
      <c r="Q479" s="229"/>
      <c r="R479" s="230"/>
      <c r="S479" s="229"/>
      <c r="T479" s="230"/>
      <c r="U479" s="229"/>
      <c r="V479" s="230"/>
      <c r="W479" s="229"/>
      <c r="X479" s="230"/>
      <c r="Y479" s="229"/>
      <c r="Z479" s="230"/>
    </row>
    <row r="480" spans="1:26" x14ac:dyDescent="0.25">
      <c r="A480" s="229"/>
      <c r="B480" s="234" t="s">
        <v>558</v>
      </c>
      <c r="C480" s="229">
        <v>0</v>
      </c>
      <c r="D480" s="230">
        <v>0</v>
      </c>
      <c r="E480" s="229"/>
      <c r="F480" s="230">
        <v>0</v>
      </c>
      <c r="G480" s="229"/>
      <c r="H480" s="224">
        <v>96609</v>
      </c>
      <c r="I480" s="231"/>
      <c r="J480" s="232"/>
      <c r="K480" s="230"/>
      <c r="L480" s="230"/>
      <c r="M480" s="229"/>
      <c r="N480" s="230"/>
      <c r="O480" s="229"/>
      <c r="P480" s="230"/>
      <c r="Q480" s="229"/>
      <c r="R480" s="230"/>
      <c r="S480" s="229"/>
      <c r="T480" s="230"/>
      <c r="U480" s="229"/>
      <c r="V480" s="230"/>
      <c r="W480" s="229"/>
      <c r="X480" s="230"/>
      <c r="Y480" s="229"/>
      <c r="Z480" s="230"/>
    </row>
    <row r="481" spans="1:26" x14ac:dyDescent="0.25">
      <c r="A481" s="229"/>
      <c r="B481" s="234" t="s">
        <v>559</v>
      </c>
      <c r="C481" s="229">
        <v>0</v>
      </c>
      <c r="D481" s="230">
        <v>0</v>
      </c>
      <c r="E481" s="229"/>
      <c r="F481" s="230">
        <v>0</v>
      </c>
      <c r="G481" s="229"/>
      <c r="H481" s="224">
        <v>96609</v>
      </c>
      <c r="I481" s="231"/>
      <c r="J481" s="232"/>
      <c r="K481" s="230"/>
      <c r="L481" s="230"/>
      <c r="M481" s="229"/>
      <c r="N481" s="230"/>
      <c r="O481" s="229"/>
      <c r="P481" s="230"/>
      <c r="Q481" s="229"/>
      <c r="R481" s="230"/>
      <c r="S481" s="229"/>
      <c r="T481" s="230"/>
      <c r="U481" s="229"/>
      <c r="V481" s="230"/>
      <c r="W481" s="229"/>
      <c r="X481" s="230"/>
      <c r="Y481" s="229"/>
      <c r="Z481" s="230"/>
    </row>
    <row r="482" spans="1:26" x14ac:dyDescent="0.25">
      <c r="A482" s="229"/>
      <c r="B482" s="234" t="s">
        <v>560</v>
      </c>
      <c r="C482" s="229">
        <v>0</v>
      </c>
      <c r="D482" s="230">
        <v>0</v>
      </c>
      <c r="E482" s="229"/>
      <c r="F482" s="230">
        <v>0</v>
      </c>
      <c r="G482" s="229"/>
      <c r="H482" s="224">
        <v>96609</v>
      </c>
      <c r="I482" s="231"/>
      <c r="J482" s="232"/>
      <c r="K482" s="230"/>
      <c r="L482" s="230"/>
      <c r="M482" s="229"/>
      <c r="N482" s="230"/>
      <c r="O482" s="229"/>
      <c r="P482" s="230"/>
      <c r="Q482" s="229"/>
      <c r="R482" s="230"/>
      <c r="S482" s="229"/>
      <c r="T482" s="230"/>
      <c r="U482" s="229"/>
      <c r="V482" s="230"/>
      <c r="W482" s="229"/>
      <c r="X482" s="230"/>
      <c r="Y482" s="229"/>
      <c r="Z482" s="230"/>
    </row>
    <row r="483" spans="1:26" x14ac:dyDescent="0.25">
      <c r="A483" s="229"/>
      <c r="B483" s="234" t="s">
        <v>561</v>
      </c>
      <c r="C483" s="229">
        <v>0</v>
      </c>
      <c r="D483" s="230">
        <v>0</v>
      </c>
      <c r="E483" s="229"/>
      <c r="F483" s="230">
        <v>0</v>
      </c>
      <c r="G483" s="229"/>
      <c r="H483" s="224">
        <v>96609</v>
      </c>
      <c r="I483" s="231"/>
      <c r="J483" s="232"/>
      <c r="K483" s="230"/>
      <c r="L483" s="230"/>
      <c r="M483" s="229"/>
      <c r="N483" s="230"/>
      <c r="O483" s="229"/>
      <c r="P483" s="230"/>
      <c r="Q483" s="229"/>
      <c r="R483" s="230"/>
      <c r="S483" s="229"/>
      <c r="T483" s="230"/>
      <c r="U483" s="229"/>
      <c r="V483" s="230"/>
      <c r="W483" s="229"/>
      <c r="X483" s="230"/>
      <c r="Y483" s="229"/>
      <c r="Z483" s="230"/>
    </row>
    <row r="484" spans="1:26" x14ac:dyDescent="0.25">
      <c r="A484" s="229"/>
      <c r="B484" s="234" t="s">
        <v>562</v>
      </c>
      <c r="C484" s="229">
        <v>0</v>
      </c>
      <c r="D484" s="230">
        <v>0</v>
      </c>
      <c r="E484" s="229"/>
      <c r="F484" s="230">
        <v>0</v>
      </c>
      <c r="G484" s="229"/>
      <c r="H484" s="224">
        <v>96609</v>
      </c>
      <c r="I484" s="231"/>
      <c r="J484" s="232"/>
      <c r="K484" s="230"/>
      <c r="L484" s="230"/>
      <c r="M484" s="229"/>
      <c r="N484" s="230"/>
      <c r="O484" s="229"/>
      <c r="P484" s="230"/>
      <c r="Q484" s="229"/>
      <c r="R484" s="230"/>
      <c r="S484" s="229"/>
      <c r="T484" s="230"/>
      <c r="U484" s="229"/>
      <c r="V484" s="230"/>
      <c r="W484" s="229"/>
      <c r="X484" s="230"/>
      <c r="Y484" s="229"/>
      <c r="Z484" s="230"/>
    </row>
    <row r="485" spans="1:26" x14ac:dyDescent="0.25">
      <c r="A485" s="229"/>
      <c r="B485" s="234" t="s">
        <v>563</v>
      </c>
      <c r="C485" s="229">
        <v>0</v>
      </c>
      <c r="D485" s="230">
        <v>0</v>
      </c>
      <c r="E485" s="229"/>
      <c r="F485" s="230">
        <v>0</v>
      </c>
      <c r="G485" s="229"/>
      <c r="H485" s="224">
        <v>96609</v>
      </c>
      <c r="I485" s="231"/>
      <c r="J485" s="232"/>
      <c r="K485" s="230"/>
      <c r="L485" s="230"/>
      <c r="M485" s="229"/>
      <c r="N485" s="230"/>
      <c r="O485" s="229"/>
      <c r="P485" s="230"/>
      <c r="Q485" s="229"/>
      <c r="R485" s="230"/>
      <c r="S485" s="229"/>
      <c r="T485" s="230"/>
      <c r="U485" s="229"/>
      <c r="V485" s="230"/>
      <c r="W485" s="229"/>
      <c r="X485" s="230"/>
      <c r="Y485" s="229"/>
      <c r="Z485" s="230"/>
    </row>
    <row r="486" spans="1:26" ht="76.5" x14ac:dyDescent="0.25">
      <c r="A486" s="229"/>
      <c r="B486" s="234" t="s">
        <v>564</v>
      </c>
      <c r="C486" s="229">
        <v>0.95</v>
      </c>
      <c r="D486" s="230">
        <v>14</v>
      </c>
      <c r="E486" s="229"/>
      <c r="F486" s="230">
        <v>13.299999999999999</v>
      </c>
      <c r="G486" s="229"/>
      <c r="H486" s="224">
        <v>96609</v>
      </c>
      <c r="I486" s="228">
        <v>0.6333333333333333</v>
      </c>
      <c r="J486" s="228">
        <v>0.66666666666666663</v>
      </c>
      <c r="K486" s="230" t="s">
        <v>640</v>
      </c>
      <c r="L486" s="237" t="s">
        <v>607</v>
      </c>
      <c r="M486" s="229"/>
      <c r="N486" s="230"/>
      <c r="O486" s="229">
        <v>12.63</v>
      </c>
      <c r="P486" s="230">
        <v>0.9</v>
      </c>
      <c r="Q486" s="229"/>
      <c r="R486" s="230">
        <v>25</v>
      </c>
      <c r="S486" s="229">
        <v>0.50519999999999998</v>
      </c>
      <c r="T486" s="230">
        <v>0.52</v>
      </c>
      <c r="U486" s="229"/>
      <c r="V486" s="230"/>
      <c r="W486" s="229">
        <v>-0.12813333333333332</v>
      </c>
      <c r="X486" s="230">
        <v>-0.14666666666666661</v>
      </c>
      <c r="Y486" s="229"/>
      <c r="Z486" s="230"/>
    </row>
    <row r="487" spans="1:26" x14ac:dyDescent="0.25">
      <c r="A487" s="229"/>
      <c r="B487" s="234" t="s">
        <v>565</v>
      </c>
      <c r="C487" s="229">
        <v>0</v>
      </c>
      <c r="D487" s="230">
        <v>0</v>
      </c>
      <c r="E487" s="229"/>
      <c r="F487" s="230">
        <v>0</v>
      </c>
      <c r="G487" s="229"/>
      <c r="H487" s="224">
        <v>96609</v>
      </c>
      <c r="I487" s="231"/>
      <c r="J487" s="232"/>
      <c r="K487" s="230"/>
      <c r="L487" s="230"/>
      <c r="M487" s="229"/>
      <c r="N487" s="230"/>
      <c r="O487" s="229"/>
      <c r="P487" s="230"/>
      <c r="Q487" s="229"/>
      <c r="R487" s="230"/>
      <c r="S487" s="229"/>
      <c r="T487" s="230"/>
      <c r="U487" s="229"/>
      <c r="V487" s="230"/>
      <c r="W487" s="229"/>
      <c r="X487" s="230"/>
      <c r="Y487" s="229"/>
      <c r="Z487" s="230"/>
    </row>
    <row r="488" spans="1:26" x14ac:dyDescent="0.25">
      <c r="A488" s="229"/>
      <c r="B488" s="234" t="s">
        <v>566</v>
      </c>
      <c r="C488" s="229">
        <v>0</v>
      </c>
      <c r="D488" s="230">
        <v>0</v>
      </c>
      <c r="E488" s="229"/>
      <c r="F488" s="230">
        <v>0</v>
      </c>
      <c r="G488" s="229"/>
      <c r="H488" s="224">
        <v>96609</v>
      </c>
      <c r="I488" s="231"/>
      <c r="J488" s="232"/>
      <c r="K488" s="230"/>
      <c r="L488" s="230"/>
      <c r="M488" s="229"/>
      <c r="N488" s="230"/>
      <c r="O488" s="229"/>
      <c r="P488" s="230"/>
      <c r="Q488" s="229"/>
      <c r="R488" s="230"/>
      <c r="S488" s="229"/>
      <c r="T488" s="230"/>
      <c r="U488" s="229"/>
      <c r="V488" s="230"/>
      <c r="W488" s="229"/>
      <c r="X488" s="230"/>
      <c r="Y488" s="229"/>
      <c r="Z488" s="230"/>
    </row>
    <row r="489" spans="1:26" x14ac:dyDescent="0.25">
      <c r="A489" s="229"/>
      <c r="B489" s="234" t="s">
        <v>568</v>
      </c>
      <c r="C489" s="229">
        <v>0</v>
      </c>
      <c r="D489" s="230">
        <v>0</v>
      </c>
      <c r="E489" s="229"/>
      <c r="F489" s="230">
        <v>0</v>
      </c>
      <c r="G489" s="229"/>
      <c r="H489" s="224">
        <v>96609</v>
      </c>
      <c r="I489" s="231"/>
      <c r="J489" s="232"/>
      <c r="K489" s="230"/>
      <c r="L489" s="230"/>
      <c r="M489" s="229"/>
      <c r="N489" s="230"/>
      <c r="O489" s="229"/>
      <c r="P489" s="230"/>
      <c r="Q489" s="229"/>
      <c r="R489" s="230"/>
      <c r="S489" s="229"/>
      <c r="T489" s="230"/>
      <c r="U489" s="229"/>
      <c r="V489" s="230"/>
      <c r="W489" s="229"/>
      <c r="X489" s="230"/>
      <c r="Y489" s="229"/>
      <c r="Z489" s="230"/>
    </row>
    <row r="490" spans="1:26" x14ac:dyDescent="0.25">
      <c r="A490" s="229"/>
      <c r="B490" s="234" t="s">
        <v>569</v>
      </c>
      <c r="C490" s="229">
        <v>0</v>
      </c>
      <c r="D490" s="230">
        <v>0</v>
      </c>
      <c r="E490" s="229"/>
      <c r="F490" s="230">
        <v>0</v>
      </c>
      <c r="G490" s="229"/>
      <c r="H490" s="224">
        <v>96609</v>
      </c>
      <c r="I490" s="231"/>
      <c r="J490" s="232"/>
      <c r="K490" s="230"/>
      <c r="L490" s="230"/>
      <c r="M490" s="229"/>
      <c r="N490" s="230"/>
      <c r="O490" s="229"/>
      <c r="P490" s="230"/>
      <c r="Q490" s="229"/>
      <c r="R490" s="230"/>
      <c r="S490" s="229"/>
      <c r="T490" s="230"/>
      <c r="U490" s="229"/>
      <c r="V490" s="230"/>
      <c r="W490" s="229"/>
      <c r="X490" s="230"/>
      <c r="Y490" s="229"/>
      <c r="Z490" s="230"/>
    </row>
    <row r="491" spans="1:26" x14ac:dyDescent="0.25">
      <c r="A491" s="229"/>
      <c r="B491" s="234" t="s">
        <v>570</v>
      </c>
      <c r="C491" s="229">
        <v>0</v>
      </c>
      <c r="D491" s="230">
        <v>0</v>
      </c>
      <c r="E491" s="229"/>
      <c r="F491" s="230">
        <v>0</v>
      </c>
      <c r="G491" s="229"/>
      <c r="H491" s="224">
        <v>96609</v>
      </c>
      <c r="I491" s="231"/>
      <c r="J491" s="232"/>
      <c r="K491" s="230"/>
      <c r="L491" s="230"/>
      <c r="M491" s="229"/>
      <c r="N491" s="230"/>
      <c r="O491" s="229"/>
      <c r="P491" s="230"/>
      <c r="Q491" s="229"/>
      <c r="R491" s="230"/>
      <c r="S491" s="229"/>
      <c r="T491" s="230"/>
      <c r="U491" s="229"/>
      <c r="V491" s="230"/>
      <c r="W491" s="229"/>
      <c r="X491" s="230"/>
      <c r="Y491" s="229"/>
      <c r="Z491" s="230"/>
    </row>
    <row r="492" spans="1:26" x14ac:dyDescent="0.25">
      <c r="A492" s="229"/>
      <c r="B492" s="234" t="s">
        <v>571</v>
      </c>
      <c r="C492" s="229">
        <v>0</v>
      </c>
      <c r="D492" s="230">
        <v>0</v>
      </c>
      <c r="E492" s="229"/>
      <c r="F492" s="230">
        <v>0</v>
      </c>
      <c r="G492" s="229"/>
      <c r="H492" s="224">
        <v>96609</v>
      </c>
      <c r="I492" s="231"/>
      <c r="J492" s="232"/>
      <c r="K492" s="230"/>
      <c r="L492" s="230"/>
      <c r="M492" s="229"/>
      <c r="N492" s="230"/>
      <c r="O492" s="229"/>
      <c r="P492" s="230"/>
      <c r="Q492" s="229"/>
      <c r="R492" s="230"/>
      <c r="S492" s="229"/>
      <c r="T492" s="230"/>
      <c r="U492" s="229"/>
      <c r="V492" s="230"/>
      <c r="W492" s="229"/>
      <c r="X492" s="230"/>
      <c r="Y492" s="229"/>
      <c r="Z492" s="230"/>
    </row>
    <row r="493" spans="1:26" x14ac:dyDescent="0.25">
      <c r="A493" s="229"/>
      <c r="B493" s="234" t="s">
        <v>572</v>
      </c>
      <c r="C493" s="229">
        <v>0</v>
      </c>
      <c r="D493" s="230">
        <v>0</v>
      </c>
      <c r="E493" s="229"/>
      <c r="F493" s="230">
        <v>0</v>
      </c>
      <c r="G493" s="229"/>
      <c r="H493" s="224">
        <v>96609</v>
      </c>
      <c r="I493" s="231"/>
      <c r="J493" s="232"/>
      <c r="K493" s="230"/>
      <c r="L493" s="230"/>
      <c r="M493" s="229"/>
      <c r="N493" s="230"/>
      <c r="O493" s="229"/>
      <c r="P493" s="230"/>
      <c r="Q493" s="229"/>
      <c r="R493" s="230"/>
      <c r="S493" s="229"/>
      <c r="T493" s="230"/>
      <c r="U493" s="229"/>
      <c r="V493" s="230"/>
      <c r="W493" s="229"/>
      <c r="X493" s="230"/>
      <c r="Y493" s="229"/>
      <c r="Z493" s="230"/>
    </row>
    <row r="494" spans="1:26" x14ac:dyDescent="0.25">
      <c r="A494" s="229"/>
      <c r="B494" s="234" t="s">
        <v>573</v>
      </c>
      <c r="C494" s="229">
        <v>0</v>
      </c>
      <c r="D494" s="230">
        <v>0</v>
      </c>
      <c r="E494" s="229"/>
      <c r="F494" s="230">
        <v>0</v>
      </c>
      <c r="G494" s="229"/>
      <c r="H494" s="224">
        <v>96609</v>
      </c>
      <c r="I494" s="231"/>
      <c r="J494" s="232"/>
      <c r="K494" s="230"/>
      <c r="L494" s="230"/>
      <c r="M494" s="229"/>
      <c r="N494" s="230"/>
      <c r="O494" s="229"/>
      <c r="P494" s="230"/>
      <c r="Q494" s="229"/>
      <c r="R494" s="230"/>
      <c r="S494" s="229"/>
      <c r="T494" s="230"/>
      <c r="U494" s="229"/>
      <c r="V494" s="230"/>
      <c r="W494" s="229"/>
      <c r="X494" s="230"/>
      <c r="Y494" s="229"/>
      <c r="Z494" s="230"/>
    </row>
    <row r="495" spans="1:26" x14ac:dyDescent="0.25">
      <c r="A495" s="229"/>
      <c r="B495" s="234" t="s">
        <v>574</v>
      </c>
      <c r="C495" s="229">
        <v>0</v>
      </c>
      <c r="D495" s="230">
        <v>0</v>
      </c>
      <c r="E495" s="229"/>
      <c r="F495" s="230">
        <v>0</v>
      </c>
      <c r="G495" s="229"/>
      <c r="H495" s="224">
        <v>96609</v>
      </c>
      <c r="I495" s="231"/>
      <c r="J495" s="232"/>
      <c r="K495" s="230"/>
      <c r="L495" s="230"/>
      <c r="M495" s="229"/>
      <c r="N495" s="230"/>
      <c r="O495" s="229"/>
      <c r="P495" s="230"/>
      <c r="Q495" s="229"/>
      <c r="R495" s="230"/>
      <c r="S495" s="229"/>
      <c r="T495" s="230"/>
      <c r="U495" s="229"/>
      <c r="V495" s="230"/>
      <c r="W495" s="229"/>
      <c r="X495" s="230"/>
      <c r="Y495" s="229"/>
      <c r="Z495" s="230"/>
    </row>
    <row r="496" spans="1:26" x14ac:dyDescent="0.25">
      <c r="A496" s="229"/>
      <c r="B496" s="234" t="s">
        <v>575</v>
      </c>
      <c r="C496" s="229">
        <v>0</v>
      </c>
      <c r="D496" s="230">
        <v>0</v>
      </c>
      <c r="E496" s="229"/>
      <c r="F496" s="230">
        <v>0</v>
      </c>
      <c r="G496" s="229"/>
      <c r="H496" s="224">
        <v>96609</v>
      </c>
      <c r="I496" s="231"/>
      <c r="J496" s="232"/>
      <c r="K496" s="230"/>
      <c r="L496" s="230"/>
      <c r="M496" s="229"/>
      <c r="N496" s="230"/>
      <c r="O496" s="229"/>
      <c r="P496" s="230"/>
      <c r="Q496" s="229"/>
      <c r="R496" s="230"/>
      <c r="S496" s="229"/>
      <c r="T496" s="230"/>
      <c r="U496" s="229"/>
      <c r="V496" s="230"/>
      <c r="W496" s="229"/>
      <c r="X496" s="230"/>
      <c r="Y496" s="229"/>
      <c r="Z496" s="230"/>
    </row>
    <row r="497" spans="1:26" x14ac:dyDescent="0.25">
      <c r="A497" s="229"/>
      <c r="B497" s="234" t="s">
        <v>576</v>
      </c>
      <c r="C497" s="229">
        <v>0</v>
      </c>
      <c r="D497" s="230">
        <v>0</v>
      </c>
      <c r="E497" s="229"/>
      <c r="F497" s="230">
        <v>0</v>
      </c>
      <c r="G497" s="229"/>
      <c r="H497" s="224">
        <v>96609</v>
      </c>
      <c r="I497" s="231"/>
      <c r="J497" s="232"/>
      <c r="K497" s="230"/>
      <c r="L497" s="230"/>
      <c r="M497" s="229"/>
      <c r="N497" s="230"/>
      <c r="O497" s="229"/>
      <c r="P497" s="230"/>
      <c r="Q497" s="229"/>
      <c r="R497" s="230"/>
      <c r="S497" s="229"/>
      <c r="T497" s="230"/>
      <c r="U497" s="229"/>
      <c r="V497" s="230"/>
      <c r="W497" s="229"/>
      <c r="X497" s="230"/>
      <c r="Y497" s="229"/>
      <c r="Z497" s="230"/>
    </row>
    <row r="498" spans="1:26" x14ac:dyDescent="0.25">
      <c r="A498" s="229"/>
      <c r="B498" s="234" t="s">
        <v>577</v>
      </c>
      <c r="C498" s="229">
        <v>0</v>
      </c>
      <c r="D498" s="230">
        <v>0</v>
      </c>
      <c r="E498" s="229"/>
      <c r="F498" s="230">
        <v>0</v>
      </c>
      <c r="G498" s="229"/>
      <c r="H498" s="224">
        <v>96609</v>
      </c>
      <c r="I498" s="231"/>
      <c r="J498" s="232"/>
      <c r="K498" s="230"/>
      <c r="L498" s="230"/>
      <c r="M498" s="229"/>
      <c r="N498" s="230"/>
      <c r="O498" s="229"/>
      <c r="P498" s="230"/>
      <c r="Q498" s="229"/>
      <c r="R498" s="230"/>
      <c r="S498" s="229"/>
      <c r="T498" s="230"/>
      <c r="U498" s="229"/>
      <c r="V498" s="230"/>
      <c r="W498" s="229"/>
      <c r="X498" s="230"/>
      <c r="Y498" s="229"/>
      <c r="Z498" s="230"/>
    </row>
    <row r="499" spans="1:26" x14ac:dyDescent="0.25">
      <c r="A499" s="229"/>
      <c r="B499" s="234" t="s">
        <v>578</v>
      </c>
      <c r="C499" s="229">
        <v>0</v>
      </c>
      <c r="D499" s="230">
        <v>0</v>
      </c>
      <c r="E499" s="229"/>
      <c r="F499" s="230">
        <v>0</v>
      </c>
      <c r="G499" s="229"/>
      <c r="H499" s="224">
        <v>96609</v>
      </c>
      <c r="I499" s="231"/>
      <c r="J499" s="232"/>
      <c r="K499" s="230"/>
      <c r="L499" s="230"/>
      <c r="M499" s="229"/>
      <c r="N499" s="230"/>
      <c r="O499" s="229"/>
      <c r="P499" s="230"/>
      <c r="Q499" s="229"/>
      <c r="R499" s="230"/>
      <c r="S499" s="229"/>
      <c r="T499" s="230"/>
      <c r="U499" s="229"/>
      <c r="V499" s="230"/>
      <c r="W499" s="229"/>
      <c r="X499" s="230"/>
      <c r="Y499" s="229"/>
      <c r="Z499" s="230"/>
    </row>
    <row r="500" spans="1:26" x14ac:dyDescent="0.25">
      <c r="A500" s="229"/>
      <c r="B500" s="234" t="s">
        <v>579</v>
      </c>
      <c r="C500" s="229">
        <v>0</v>
      </c>
      <c r="D500" s="230">
        <v>0</v>
      </c>
      <c r="E500" s="229"/>
      <c r="F500" s="230">
        <v>0</v>
      </c>
      <c r="G500" s="229"/>
      <c r="H500" s="224">
        <v>96609</v>
      </c>
      <c r="I500" s="231"/>
      <c r="J500" s="232"/>
      <c r="K500" s="230"/>
      <c r="L500" s="230"/>
      <c r="M500" s="229"/>
      <c r="N500" s="230"/>
      <c r="O500" s="229"/>
      <c r="P500" s="230"/>
      <c r="Q500" s="229"/>
      <c r="R500" s="230"/>
      <c r="S500" s="229"/>
      <c r="T500" s="230"/>
      <c r="U500" s="229"/>
      <c r="V500" s="230"/>
      <c r="W500" s="229"/>
      <c r="X500" s="230"/>
      <c r="Y500" s="229"/>
      <c r="Z500" s="230"/>
    </row>
    <row r="501" spans="1:26" x14ac:dyDescent="0.25">
      <c r="A501" s="229"/>
      <c r="B501" s="234" t="s">
        <v>613</v>
      </c>
      <c r="C501" s="229"/>
      <c r="D501" s="230"/>
      <c r="E501" s="229"/>
      <c r="F501" s="230"/>
      <c r="G501" s="229"/>
      <c r="H501" s="224">
        <v>96609</v>
      </c>
      <c r="I501" s="231"/>
      <c r="J501" s="232"/>
      <c r="K501" s="230"/>
      <c r="L501" s="230"/>
      <c r="M501" s="229"/>
      <c r="N501" s="230"/>
      <c r="O501" s="229"/>
      <c r="P501" s="230"/>
      <c r="Q501" s="229"/>
      <c r="R501" s="230"/>
      <c r="S501" s="229"/>
      <c r="T501" s="230"/>
      <c r="U501" s="229"/>
      <c r="V501" s="230"/>
      <c r="W501" s="229"/>
      <c r="X501" s="230"/>
      <c r="Y501" s="229"/>
      <c r="Z501" s="230"/>
    </row>
    <row r="502" spans="1:26" x14ac:dyDescent="0.25">
      <c r="A502" s="229"/>
      <c r="B502" s="234" t="s">
        <v>614</v>
      </c>
      <c r="C502" s="229"/>
      <c r="D502" s="230"/>
      <c r="E502" s="229"/>
      <c r="F502" s="230"/>
      <c r="G502" s="229"/>
      <c r="H502" s="224">
        <v>96609</v>
      </c>
      <c r="I502" s="231"/>
      <c r="J502" s="232"/>
      <c r="K502" s="230"/>
      <c r="L502" s="230"/>
      <c r="M502" s="229"/>
      <c r="N502" s="230"/>
      <c r="O502" s="229"/>
      <c r="P502" s="230"/>
      <c r="Q502" s="229"/>
      <c r="R502" s="230"/>
      <c r="S502" s="229"/>
      <c r="T502" s="230"/>
      <c r="U502" s="229"/>
      <c r="V502" s="230"/>
      <c r="W502" s="229"/>
      <c r="X502" s="230"/>
      <c r="Y502" s="229"/>
      <c r="Z502" s="230"/>
    </row>
    <row r="503" spans="1:26" x14ac:dyDescent="0.25">
      <c r="A503" s="229"/>
      <c r="B503" s="234" t="s">
        <v>615</v>
      </c>
      <c r="C503" s="229">
        <v>0</v>
      </c>
      <c r="D503" s="230">
        <v>0</v>
      </c>
      <c r="E503" s="229"/>
      <c r="F503" s="230">
        <v>0</v>
      </c>
      <c r="G503" s="229"/>
      <c r="H503" s="224">
        <v>96609</v>
      </c>
      <c r="I503" s="231"/>
      <c r="J503" s="232"/>
      <c r="K503" s="230"/>
      <c r="L503" s="230"/>
      <c r="M503" s="229"/>
      <c r="N503" s="230"/>
      <c r="O503" s="229"/>
      <c r="P503" s="230"/>
      <c r="Q503" s="229"/>
      <c r="R503" s="230"/>
      <c r="S503" s="229"/>
      <c r="T503" s="230"/>
      <c r="U503" s="229"/>
      <c r="V503" s="230"/>
      <c r="W503" s="229"/>
      <c r="X503" s="230"/>
      <c r="Y503" s="229"/>
      <c r="Z503" s="230"/>
    </row>
    <row r="504" spans="1:26" x14ac:dyDescent="0.25">
      <c r="A504" s="229"/>
      <c r="B504" s="234" t="s">
        <v>616</v>
      </c>
      <c r="C504" s="229">
        <v>0</v>
      </c>
      <c r="D504" s="230">
        <v>0</v>
      </c>
      <c r="E504" s="229"/>
      <c r="F504" s="230">
        <v>0</v>
      </c>
      <c r="G504" s="229"/>
      <c r="H504" s="224">
        <v>96609</v>
      </c>
      <c r="I504" s="231"/>
      <c r="J504" s="232"/>
      <c r="K504" s="230"/>
      <c r="L504" s="230"/>
      <c r="M504" s="229"/>
      <c r="N504" s="230"/>
      <c r="O504" s="229"/>
      <c r="P504" s="230"/>
      <c r="Q504" s="229"/>
      <c r="R504" s="230"/>
      <c r="S504" s="229"/>
      <c r="T504" s="230"/>
      <c r="U504" s="229"/>
      <c r="V504" s="230"/>
      <c r="W504" s="229"/>
      <c r="X504" s="230"/>
      <c r="Y504" s="229"/>
      <c r="Z504" s="230"/>
    </row>
    <row r="505" spans="1:26" ht="30" x14ac:dyDescent="0.25">
      <c r="A505" s="229"/>
      <c r="B505" s="234" t="s">
        <v>617</v>
      </c>
      <c r="C505" s="229">
        <v>0</v>
      </c>
      <c r="D505" s="230">
        <v>0</v>
      </c>
      <c r="E505" s="229"/>
      <c r="F505" s="230">
        <v>0</v>
      </c>
      <c r="G505" s="229"/>
      <c r="H505" s="224">
        <v>96609</v>
      </c>
      <c r="I505" s="231"/>
      <c r="J505" s="232"/>
      <c r="K505" s="230"/>
      <c r="L505" s="230"/>
      <c r="M505" s="229"/>
      <c r="N505" s="230"/>
      <c r="O505" s="229"/>
      <c r="P505" s="230"/>
      <c r="Q505" s="229"/>
      <c r="R505" s="230"/>
      <c r="S505" s="229"/>
      <c r="T505" s="230"/>
      <c r="U505" s="229"/>
      <c r="V505" s="230"/>
      <c r="W505" s="229"/>
      <c r="X505" s="230"/>
      <c r="Y505" s="229"/>
      <c r="Z505" s="230"/>
    </row>
    <row r="506" spans="1:26" ht="30" x14ac:dyDescent="0.25">
      <c r="A506" s="229"/>
      <c r="B506" s="234" t="s">
        <v>618</v>
      </c>
      <c r="C506" s="229">
        <v>0</v>
      </c>
      <c r="D506" s="230">
        <v>0</v>
      </c>
      <c r="E506" s="229"/>
      <c r="F506" s="230">
        <v>0</v>
      </c>
      <c r="G506" s="229"/>
      <c r="H506" s="224">
        <v>96609</v>
      </c>
      <c r="I506" s="231"/>
      <c r="J506" s="232"/>
      <c r="K506" s="230"/>
      <c r="L506" s="230"/>
      <c r="M506" s="229"/>
      <c r="N506" s="230"/>
      <c r="O506" s="229"/>
      <c r="P506" s="230"/>
      <c r="Q506" s="229"/>
      <c r="R506" s="230"/>
      <c r="S506" s="229"/>
      <c r="T506" s="230"/>
      <c r="U506" s="229"/>
      <c r="V506" s="230"/>
      <c r="W506" s="229"/>
      <c r="X506" s="230"/>
      <c r="Y506" s="229"/>
      <c r="Z506" s="230"/>
    </row>
    <row r="507" spans="1:26" x14ac:dyDescent="0.25">
      <c r="A507" s="229"/>
      <c r="B507" s="234" t="s">
        <v>619</v>
      </c>
      <c r="C507" s="227">
        <v>0</v>
      </c>
      <c r="D507" s="230">
        <v>0</v>
      </c>
      <c r="E507" s="229"/>
      <c r="F507" s="230">
        <v>0</v>
      </c>
      <c r="G507" s="227"/>
      <c r="H507" s="224">
        <v>96609</v>
      </c>
      <c r="I507" s="228"/>
      <c r="J507" s="228"/>
      <c r="K507" s="229"/>
      <c r="L507" s="230"/>
      <c r="M507" s="229"/>
      <c r="N507" s="230"/>
      <c r="O507" s="231"/>
      <c r="P507" s="232"/>
      <c r="Q507" s="231"/>
      <c r="R507" s="230"/>
      <c r="S507" s="231"/>
      <c r="T507" s="232"/>
      <c r="U507" s="231"/>
      <c r="V507" s="232"/>
      <c r="W507" s="233"/>
      <c r="X507" s="233"/>
      <c r="Y507" s="231"/>
      <c r="Z507" s="230"/>
    </row>
    <row r="508" spans="1:26" x14ac:dyDescent="0.25">
      <c r="A508" s="227"/>
      <c r="B508" s="234" t="s">
        <v>620</v>
      </c>
      <c r="C508" s="227">
        <v>0</v>
      </c>
      <c r="D508" s="242">
        <v>0</v>
      </c>
      <c r="E508" s="227"/>
      <c r="F508" s="242">
        <v>0</v>
      </c>
      <c r="G508" s="227"/>
      <c r="H508" s="224">
        <v>96609</v>
      </c>
      <c r="I508" s="228"/>
      <c r="J508" s="228"/>
      <c r="K508" s="227"/>
      <c r="L508" s="242"/>
      <c r="M508" s="227"/>
      <c r="N508" s="242"/>
      <c r="O508" s="228"/>
      <c r="P508" s="243"/>
      <c r="Q508" s="228"/>
      <c r="R508" s="242"/>
      <c r="S508" s="228"/>
      <c r="T508" s="243"/>
      <c r="U508" s="228"/>
      <c r="V508" s="243"/>
      <c r="W508" s="244"/>
      <c r="X508" s="244"/>
      <c r="Y508" s="228"/>
      <c r="Z508" s="24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0866141732283472" right="0.70866141732283472" top="0.74803149606299213" bottom="0.74803149606299213" header="0.31496062992125984" footer="0.31496062992125984"/>
  <pageSetup paperSize="8" scale="4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1" customFormat="1" ht="18.75" customHeight="1" x14ac:dyDescent="0.2">
      <c r="A1" s="17"/>
      <c r="B1" s="17"/>
      <c r="M1" s="32"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10" t="str">
        <f>'1. паспорт местоположение'!A5:C5</f>
        <v>Год раскрытия информации: 2023 год</v>
      </c>
      <c r="B5" s="410"/>
      <c r="C5" s="410"/>
      <c r="D5" s="410"/>
      <c r="E5" s="410"/>
      <c r="F5" s="410"/>
      <c r="G5" s="410"/>
      <c r="H5" s="410"/>
      <c r="I5" s="410"/>
      <c r="J5" s="410"/>
      <c r="K5" s="410"/>
      <c r="L5" s="410"/>
      <c r="M5" s="410"/>
      <c r="N5" s="91"/>
      <c r="O5" s="91"/>
      <c r="P5" s="91"/>
      <c r="Q5" s="91"/>
      <c r="R5" s="91"/>
      <c r="S5" s="91"/>
      <c r="T5" s="91"/>
      <c r="U5" s="91"/>
      <c r="V5" s="91"/>
      <c r="W5" s="91"/>
      <c r="X5" s="91"/>
      <c r="Y5" s="91"/>
      <c r="Z5" s="91"/>
    </row>
    <row r="6" spans="1:26" s="11" customFormat="1" ht="18.75" x14ac:dyDescent="0.3">
      <c r="A6" s="16"/>
      <c r="B6" s="16"/>
      <c r="L6" s="14"/>
    </row>
    <row r="7" spans="1:26" s="11" customFormat="1" ht="18.75" x14ac:dyDescent="0.2">
      <c r="A7" s="424" t="s">
        <v>6</v>
      </c>
      <c r="B7" s="424"/>
      <c r="C7" s="424"/>
      <c r="D7" s="424"/>
      <c r="E7" s="424"/>
      <c r="F7" s="424"/>
      <c r="G7" s="424"/>
      <c r="H7" s="424"/>
      <c r="I7" s="424"/>
      <c r="J7" s="424"/>
      <c r="K7" s="424"/>
      <c r="L7" s="424"/>
      <c r="M7" s="424"/>
      <c r="N7" s="87"/>
      <c r="O7" s="87"/>
      <c r="P7" s="87"/>
      <c r="Q7" s="87"/>
      <c r="R7" s="87"/>
      <c r="S7" s="87"/>
      <c r="T7" s="87"/>
      <c r="U7" s="87"/>
      <c r="V7" s="87"/>
      <c r="W7" s="87"/>
      <c r="X7" s="87"/>
    </row>
    <row r="8" spans="1:26" s="11" customFormat="1" ht="18.75" x14ac:dyDescent="0.2">
      <c r="A8" s="424"/>
      <c r="B8" s="424"/>
      <c r="C8" s="424"/>
      <c r="D8" s="424"/>
      <c r="E8" s="424"/>
      <c r="F8" s="424"/>
      <c r="G8" s="424"/>
      <c r="H8" s="424"/>
      <c r="I8" s="424"/>
      <c r="J8" s="424"/>
      <c r="K8" s="424"/>
      <c r="L8" s="424"/>
      <c r="M8" s="424"/>
      <c r="N8" s="87"/>
      <c r="O8" s="87"/>
      <c r="P8" s="87"/>
      <c r="Q8" s="87"/>
      <c r="R8" s="87"/>
      <c r="S8" s="87"/>
      <c r="T8" s="87"/>
      <c r="U8" s="87"/>
      <c r="V8" s="87"/>
      <c r="W8" s="87"/>
      <c r="X8" s="87"/>
    </row>
    <row r="9" spans="1:26" s="11" customFormat="1" ht="18.75" x14ac:dyDescent="0.2">
      <c r="A9" s="418" t="str">
        <f>'1. паспорт местоположение'!A9:C9</f>
        <v>Акционерное общество "Россети Янтарь"</v>
      </c>
      <c r="B9" s="418"/>
      <c r="C9" s="418"/>
      <c r="D9" s="418"/>
      <c r="E9" s="418"/>
      <c r="F9" s="418"/>
      <c r="G9" s="418"/>
      <c r="H9" s="418"/>
      <c r="I9" s="418"/>
      <c r="J9" s="418"/>
      <c r="K9" s="418"/>
      <c r="L9" s="418"/>
      <c r="M9" s="418"/>
      <c r="N9" s="87"/>
      <c r="O9" s="87"/>
      <c r="P9" s="87"/>
      <c r="Q9" s="87"/>
      <c r="R9" s="87"/>
      <c r="S9" s="87"/>
      <c r="T9" s="87"/>
      <c r="U9" s="87"/>
      <c r="V9" s="87"/>
      <c r="W9" s="87"/>
      <c r="X9" s="87"/>
    </row>
    <row r="10" spans="1:26" s="11" customFormat="1" ht="18.75" x14ac:dyDescent="0.2">
      <c r="A10" s="420" t="s">
        <v>5</v>
      </c>
      <c r="B10" s="420"/>
      <c r="C10" s="420"/>
      <c r="D10" s="420"/>
      <c r="E10" s="420"/>
      <c r="F10" s="420"/>
      <c r="G10" s="420"/>
      <c r="H10" s="420"/>
      <c r="I10" s="420"/>
      <c r="J10" s="420"/>
      <c r="K10" s="420"/>
      <c r="L10" s="420"/>
      <c r="M10" s="420"/>
      <c r="N10" s="87"/>
      <c r="O10" s="87"/>
      <c r="P10" s="87"/>
      <c r="Q10" s="87"/>
      <c r="R10" s="87"/>
      <c r="S10" s="87"/>
      <c r="T10" s="87"/>
      <c r="U10" s="87"/>
      <c r="V10" s="87"/>
      <c r="W10" s="87"/>
      <c r="X10" s="87"/>
    </row>
    <row r="11" spans="1:26" s="11" customFormat="1" ht="18.75" x14ac:dyDescent="0.2">
      <c r="A11" s="424"/>
      <c r="B11" s="424"/>
      <c r="C11" s="424"/>
      <c r="D11" s="424"/>
      <c r="E11" s="424"/>
      <c r="F11" s="424"/>
      <c r="G11" s="424"/>
      <c r="H11" s="424"/>
      <c r="I11" s="424"/>
      <c r="J11" s="424"/>
      <c r="K11" s="424"/>
      <c r="L11" s="424"/>
      <c r="M11" s="424"/>
      <c r="N11" s="87"/>
      <c r="O11" s="87"/>
      <c r="P11" s="87"/>
      <c r="Q11" s="87"/>
      <c r="R11" s="87"/>
      <c r="S11" s="87"/>
      <c r="T11" s="87"/>
      <c r="U11" s="87"/>
      <c r="V11" s="87"/>
      <c r="W11" s="87"/>
      <c r="X11" s="87"/>
    </row>
    <row r="12" spans="1:26" s="11" customFormat="1" ht="18.75" x14ac:dyDescent="0.2">
      <c r="A12" s="418" t="str">
        <f>'1. паспорт местоположение'!A12:C12</f>
        <v>L_19-1049</v>
      </c>
      <c r="B12" s="418"/>
      <c r="C12" s="418"/>
      <c r="D12" s="418"/>
      <c r="E12" s="418"/>
      <c r="F12" s="418"/>
      <c r="G12" s="418"/>
      <c r="H12" s="418"/>
      <c r="I12" s="418"/>
      <c r="J12" s="418"/>
      <c r="K12" s="418"/>
      <c r="L12" s="418"/>
      <c r="M12" s="418"/>
      <c r="N12" s="87"/>
      <c r="O12" s="87"/>
      <c r="P12" s="87"/>
      <c r="Q12" s="87"/>
      <c r="R12" s="87"/>
      <c r="S12" s="87"/>
      <c r="T12" s="87"/>
      <c r="U12" s="87"/>
      <c r="V12" s="87"/>
      <c r="W12" s="87"/>
      <c r="X12" s="87"/>
    </row>
    <row r="13" spans="1:26" s="11" customFormat="1" ht="18.75" x14ac:dyDescent="0.2">
      <c r="A13" s="420" t="s">
        <v>4</v>
      </c>
      <c r="B13" s="420"/>
      <c r="C13" s="420"/>
      <c r="D13" s="420"/>
      <c r="E13" s="420"/>
      <c r="F13" s="420"/>
      <c r="G13" s="420"/>
      <c r="H13" s="420"/>
      <c r="I13" s="420"/>
      <c r="J13" s="420"/>
      <c r="K13" s="420"/>
      <c r="L13" s="420"/>
      <c r="M13" s="420"/>
      <c r="N13" s="87"/>
      <c r="O13" s="87"/>
      <c r="P13" s="87"/>
      <c r="Q13" s="87"/>
      <c r="R13" s="87"/>
      <c r="S13" s="87"/>
      <c r="T13" s="87"/>
      <c r="U13" s="87"/>
      <c r="V13" s="87"/>
      <c r="W13" s="87"/>
      <c r="X13" s="87"/>
    </row>
    <row r="14" spans="1:26" s="8" customFormat="1" ht="15.75" customHeight="1" x14ac:dyDescent="0.2">
      <c r="A14" s="425"/>
      <c r="B14" s="425"/>
      <c r="C14" s="425"/>
      <c r="D14" s="425"/>
      <c r="E14" s="425"/>
      <c r="F14" s="425"/>
      <c r="G14" s="425"/>
      <c r="H14" s="425"/>
      <c r="I14" s="425"/>
      <c r="J14" s="425"/>
      <c r="K14" s="425"/>
      <c r="L14" s="425"/>
      <c r="M14" s="425"/>
      <c r="N14" s="127"/>
      <c r="O14" s="127"/>
      <c r="P14" s="127"/>
      <c r="Q14" s="127"/>
      <c r="R14" s="127"/>
      <c r="S14" s="127"/>
      <c r="T14" s="127"/>
      <c r="U14" s="127"/>
      <c r="V14" s="127"/>
      <c r="W14" s="127"/>
      <c r="X14" s="127"/>
    </row>
    <row r="15" spans="1:26" s="3" customFormat="1" ht="39.75" customHeight="1" x14ac:dyDescent="0.2">
      <c r="A15" s="454" t="str">
        <f>'1. паспорт местоположение'!A15</f>
        <v>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v>
      </c>
      <c r="B15" s="454"/>
      <c r="C15" s="454"/>
      <c r="D15" s="454"/>
      <c r="E15" s="454"/>
      <c r="F15" s="454"/>
      <c r="G15" s="454"/>
      <c r="H15" s="454"/>
      <c r="I15" s="454"/>
      <c r="J15" s="454"/>
      <c r="K15" s="454"/>
      <c r="L15" s="454"/>
      <c r="M15" s="454"/>
      <c r="N15" s="95"/>
      <c r="O15" s="95"/>
      <c r="P15" s="95"/>
      <c r="Q15" s="95"/>
      <c r="R15" s="95"/>
      <c r="S15" s="95"/>
      <c r="T15" s="95"/>
      <c r="U15" s="95"/>
      <c r="V15" s="95"/>
      <c r="W15" s="95"/>
      <c r="X15" s="95"/>
    </row>
    <row r="16" spans="1:26" s="3" customFormat="1" ht="15" customHeight="1" x14ac:dyDescent="0.2">
      <c r="A16" s="420" t="s">
        <v>3</v>
      </c>
      <c r="B16" s="420"/>
      <c r="C16" s="420"/>
      <c r="D16" s="420"/>
      <c r="E16" s="420"/>
      <c r="F16" s="420"/>
      <c r="G16" s="420"/>
      <c r="H16" s="420"/>
      <c r="I16" s="420"/>
      <c r="J16" s="420"/>
      <c r="K16" s="420"/>
      <c r="L16" s="420"/>
      <c r="M16" s="420"/>
      <c r="N16" s="89"/>
      <c r="O16" s="89"/>
      <c r="P16" s="89"/>
      <c r="Q16" s="89"/>
      <c r="R16" s="89"/>
      <c r="S16" s="89"/>
      <c r="T16" s="89"/>
      <c r="U16" s="89"/>
      <c r="V16" s="89"/>
      <c r="W16" s="89"/>
      <c r="X16" s="89"/>
    </row>
    <row r="17" spans="1:24" s="3" customFormat="1" ht="15" customHeight="1" x14ac:dyDescent="0.2">
      <c r="A17" s="421"/>
      <c r="B17" s="421"/>
      <c r="C17" s="421"/>
      <c r="D17" s="421"/>
      <c r="E17" s="421"/>
      <c r="F17" s="421"/>
      <c r="G17" s="421"/>
      <c r="H17" s="421"/>
      <c r="I17" s="421"/>
      <c r="J17" s="421"/>
      <c r="K17" s="421"/>
      <c r="L17" s="421"/>
      <c r="M17" s="421"/>
      <c r="N17" s="128"/>
      <c r="O17" s="128"/>
      <c r="P17" s="128"/>
      <c r="Q17" s="128"/>
      <c r="R17" s="128"/>
      <c r="S17" s="128"/>
      <c r="T17" s="128"/>
      <c r="U17" s="128"/>
    </row>
    <row r="18" spans="1:24" s="3" customFormat="1" ht="91.5" customHeight="1" x14ac:dyDescent="0.2">
      <c r="A18" s="462" t="s">
        <v>419</v>
      </c>
      <c r="B18" s="462"/>
      <c r="C18" s="462"/>
      <c r="D18" s="462"/>
      <c r="E18" s="462"/>
      <c r="F18" s="462"/>
      <c r="G18" s="462"/>
      <c r="H18" s="462"/>
      <c r="I18" s="462"/>
      <c r="J18" s="462"/>
      <c r="K18" s="462"/>
      <c r="L18" s="462"/>
      <c r="M18" s="462"/>
      <c r="N18" s="6"/>
      <c r="O18" s="6"/>
      <c r="P18" s="6"/>
      <c r="Q18" s="6"/>
      <c r="R18" s="6"/>
      <c r="S18" s="6"/>
      <c r="T18" s="6"/>
      <c r="U18" s="6"/>
      <c r="V18" s="6"/>
      <c r="W18" s="6"/>
      <c r="X18" s="6"/>
    </row>
    <row r="19" spans="1:24" s="3" customFormat="1" ht="78" customHeight="1" x14ac:dyDescent="0.2">
      <c r="A19" s="463" t="s">
        <v>2</v>
      </c>
      <c r="B19" s="463" t="s">
        <v>81</v>
      </c>
      <c r="C19" s="463" t="s">
        <v>80</v>
      </c>
      <c r="D19" s="463" t="s">
        <v>72</v>
      </c>
      <c r="E19" s="464" t="s">
        <v>79</v>
      </c>
      <c r="F19" s="465"/>
      <c r="G19" s="465"/>
      <c r="H19" s="465"/>
      <c r="I19" s="466"/>
      <c r="J19" s="463" t="s">
        <v>78</v>
      </c>
      <c r="K19" s="463"/>
      <c r="L19" s="463"/>
      <c r="M19" s="463"/>
      <c r="N19" s="128"/>
      <c r="O19" s="128"/>
      <c r="P19" s="128"/>
      <c r="Q19" s="128"/>
      <c r="R19" s="128"/>
      <c r="S19" s="128"/>
      <c r="T19" s="128"/>
      <c r="U19" s="128"/>
    </row>
    <row r="20" spans="1:24" s="3" customFormat="1" ht="51" customHeight="1" x14ac:dyDescent="0.2">
      <c r="A20" s="463"/>
      <c r="B20" s="463"/>
      <c r="C20" s="463"/>
      <c r="D20" s="463"/>
      <c r="E20" s="140" t="s">
        <v>77</v>
      </c>
      <c r="F20" s="140" t="s">
        <v>76</v>
      </c>
      <c r="G20" s="140" t="s">
        <v>75</v>
      </c>
      <c r="H20" s="140" t="s">
        <v>74</v>
      </c>
      <c r="I20" s="140" t="s">
        <v>73</v>
      </c>
      <c r="J20" s="140">
        <v>2020</v>
      </c>
      <c r="K20" s="140">
        <v>2021</v>
      </c>
      <c r="L20" s="140">
        <v>2022</v>
      </c>
      <c r="M20" s="140">
        <v>2023</v>
      </c>
      <c r="N20" s="27"/>
      <c r="O20" s="27"/>
      <c r="P20" s="27"/>
      <c r="Q20" s="27"/>
      <c r="R20" s="27"/>
      <c r="S20" s="27"/>
      <c r="T20" s="27"/>
      <c r="U20" s="27"/>
      <c r="V20" s="26"/>
      <c r="W20" s="26"/>
      <c r="X20" s="26"/>
    </row>
    <row r="21" spans="1:24" s="3" customFormat="1" ht="16.5" customHeight="1" x14ac:dyDescent="0.2">
      <c r="A21" s="141">
        <v>1</v>
      </c>
      <c r="B21" s="142">
        <v>2</v>
      </c>
      <c r="C21" s="141">
        <v>3</v>
      </c>
      <c r="D21" s="142">
        <v>4</v>
      </c>
      <c r="E21" s="141">
        <v>5</v>
      </c>
      <c r="F21" s="142">
        <v>6</v>
      </c>
      <c r="G21" s="141">
        <v>7</v>
      </c>
      <c r="H21" s="142">
        <v>8</v>
      </c>
      <c r="I21" s="141">
        <v>9</v>
      </c>
      <c r="J21" s="142">
        <v>10</v>
      </c>
      <c r="K21" s="141">
        <v>11</v>
      </c>
      <c r="L21" s="142">
        <v>12</v>
      </c>
      <c r="M21" s="141">
        <v>13</v>
      </c>
      <c r="N21" s="27"/>
      <c r="O21" s="27"/>
      <c r="P21" s="27"/>
      <c r="Q21" s="27"/>
      <c r="R21" s="27"/>
      <c r="S21" s="27"/>
      <c r="T21" s="27"/>
      <c r="U21" s="27"/>
      <c r="V21" s="26"/>
      <c r="W21" s="26"/>
      <c r="X21" s="26"/>
    </row>
    <row r="22" spans="1:24" s="3" customFormat="1" ht="33" customHeight="1" x14ac:dyDescent="0.2">
      <c r="A22" s="143" t="s">
        <v>61</v>
      </c>
      <c r="B22" s="144" t="s">
        <v>678</v>
      </c>
      <c r="C22" s="145">
        <v>0</v>
      </c>
      <c r="D22" s="145">
        <v>0</v>
      </c>
      <c r="E22" s="145">
        <v>0</v>
      </c>
      <c r="F22" s="145">
        <v>0</v>
      </c>
      <c r="G22" s="145">
        <v>0</v>
      </c>
      <c r="H22" s="145">
        <v>0</v>
      </c>
      <c r="I22" s="145">
        <v>0</v>
      </c>
      <c r="J22" s="146">
        <v>0</v>
      </c>
      <c r="K22" s="146">
        <v>0</v>
      </c>
      <c r="L22" s="147">
        <v>0</v>
      </c>
      <c r="M22" s="147">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5"/>
  <sheetViews>
    <sheetView zoomScale="80" zoomScaleNormal="80" workbookViewId="0">
      <selection activeCell="A15" sqref="A15:P15"/>
    </sheetView>
  </sheetViews>
  <sheetFormatPr defaultRowHeight="15.75" x14ac:dyDescent="0.2"/>
  <cols>
    <col min="1" max="1" width="61.7109375" style="297" customWidth="1"/>
    <col min="2" max="2" width="18.5703125" style="297" customWidth="1"/>
    <col min="3" max="3" width="17.85546875" style="297" customWidth="1"/>
    <col min="4" max="4" width="17.7109375" style="297" customWidth="1"/>
    <col min="5" max="5" width="18" style="297" bestFit="1" customWidth="1"/>
    <col min="6" max="9" width="16.85546875" style="297" customWidth="1"/>
    <col min="10" max="10" width="18.7109375" style="297" customWidth="1"/>
    <col min="11" max="14" width="16.85546875" style="297" customWidth="1"/>
    <col min="15" max="28" width="16.85546875" style="297" hidden="1" customWidth="1"/>
    <col min="29" max="29" width="16.7109375" style="297" hidden="1" customWidth="1"/>
    <col min="30" max="30" width="15.28515625" style="282" hidden="1" customWidth="1"/>
    <col min="31" max="33" width="15.28515625" style="283" hidden="1" customWidth="1"/>
    <col min="34" max="34" width="15.28515625" style="282" hidden="1" customWidth="1"/>
    <col min="35" max="228" width="9.140625" style="282"/>
    <col min="229" max="229" width="61.7109375" style="282" customWidth="1"/>
    <col min="230" max="230" width="18.5703125" style="282" customWidth="1"/>
    <col min="231" max="237" width="16.85546875" style="282" customWidth="1"/>
    <col min="238" max="238" width="18.7109375" style="282" customWidth="1"/>
    <col min="239" max="256" width="16.85546875" style="282" customWidth="1"/>
    <col min="257" max="272" width="16.7109375" style="282" customWidth="1"/>
    <col min="273" max="273" width="13.28515625" style="282" bestFit="1" customWidth="1"/>
    <col min="274" max="274" width="14.7109375" style="282" customWidth="1"/>
    <col min="275" max="484" width="9.140625" style="282"/>
    <col min="485" max="485" width="61.7109375" style="282" customWidth="1"/>
    <col min="486" max="486" width="18.5703125" style="282" customWidth="1"/>
    <col min="487" max="493" width="16.85546875" style="282" customWidth="1"/>
    <col min="494" max="494" width="18.7109375" style="282" customWidth="1"/>
    <col min="495" max="512" width="16.85546875" style="282" customWidth="1"/>
    <col min="513" max="528" width="16.7109375" style="282" customWidth="1"/>
    <col min="529" max="529" width="13.28515625" style="282" bestFit="1" customWidth="1"/>
    <col min="530" max="530" width="14.7109375" style="282" customWidth="1"/>
    <col min="531" max="740" width="9.140625" style="282"/>
    <col min="741" max="741" width="61.7109375" style="282" customWidth="1"/>
    <col min="742" max="742" width="18.5703125" style="282" customWidth="1"/>
    <col min="743" max="749" width="16.85546875" style="282" customWidth="1"/>
    <col min="750" max="750" width="18.7109375" style="282" customWidth="1"/>
    <col min="751" max="768" width="16.85546875" style="282" customWidth="1"/>
    <col min="769" max="784" width="16.7109375" style="282" customWidth="1"/>
    <col min="785" max="785" width="13.28515625" style="282" bestFit="1" customWidth="1"/>
    <col min="786" max="786" width="14.7109375" style="282" customWidth="1"/>
    <col min="787" max="996" width="9.140625" style="282"/>
    <col min="997" max="997" width="61.7109375" style="282" customWidth="1"/>
    <col min="998" max="998" width="18.5703125" style="282" customWidth="1"/>
    <col min="999" max="1005" width="16.85546875" style="282" customWidth="1"/>
    <col min="1006" max="1006" width="18.7109375" style="282" customWidth="1"/>
    <col min="1007" max="1024" width="16.85546875" style="282" customWidth="1"/>
    <col min="1025" max="1040" width="16.7109375" style="282" customWidth="1"/>
    <col min="1041" max="1041" width="13.28515625" style="282" bestFit="1" customWidth="1"/>
    <col min="1042" max="1042" width="14.7109375" style="282" customWidth="1"/>
    <col min="1043" max="1252" width="9.140625" style="282"/>
    <col min="1253" max="1253" width="61.7109375" style="282" customWidth="1"/>
    <col min="1254" max="1254" width="18.5703125" style="282" customWidth="1"/>
    <col min="1255" max="1261" width="16.85546875" style="282" customWidth="1"/>
    <col min="1262" max="1262" width="18.7109375" style="282" customWidth="1"/>
    <col min="1263" max="1280" width="16.85546875" style="282" customWidth="1"/>
    <col min="1281" max="1296" width="16.7109375" style="282" customWidth="1"/>
    <col min="1297" max="1297" width="13.28515625" style="282" bestFit="1" customWidth="1"/>
    <col min="1298" max="1298" width="14.7109375" style="282" customWidth="1"/>
    <col min="1299" max="1508" width="9.140625" style="282"/>
    <col min="1509" max="1509" width="61.7109375" style="282" customWidth="1"/>
    <col min="1510" max="1510" width="18.5703125" style="282" customWidth="1"/>
    <col min="1511" max="1517" width="16.85546875" style="282" customWidth="1"/>
    <col min="1518" max="1518" width="18.7109375" style="282" customWidth="1"/>
    <col min="1519" max="1536" width="16.85546875" style="282" customWidth="1"/>
    <col min="1537" max="1552" width="16.7109375" style="282" customWidth="1"/>
    <col min="1553" max="1553" width="13.28515625" style="282" bestFit="1" customWidth="1"/>
    <col min="1554" max="1554" width="14.7109375" style="282" customWidth="1"/>
    <col min="1555" max="1764" width="9.140625" style="282"/>
    <col min="1765" max="1765" width="61.7109375" style="282" customWidth="1"/>
    <col min="1766" max="1766" width="18.5703125" style="282" customWidth="1"/>
    <col min="1767" max="1773" width="16.85546875" style="282" customWidth="1"/>
    <col min="1774" max="1774" width="18.7109375" style="282" customWidth="1"/>
    <col min="1775" max="1792" width="16.85546875" style="282" customWidth="1"/>
    <col min="1793" max="1808" width="16.7109375" style="282" customWidth="1"/>
    <col min="1809" max="1809" width="13.28515625" style="282" bestFit="1" customWidth="1"/>
    <col min="1810" max="1810" width="14.7109375" style="282" customWidth="1"/>
    <col min="1811" max="2020" width="9.140625" style="282"/>
    <col min="2021" max="2021" width="61.7109375" style="282" customWidth="1"/>
    <col min="2022" max="2022" width="18.5703125" style="282" customWidth="1"/>
    <col min="2023" max="2029" width="16.85546875" style="282" customWidth="1"/>
    <col min="2030" max="2030" width="18.7109375" style="282" customWidth="1"/>
    <col min="2031" max="2048" width="16.85546875" style="282" customWidth="1"/>
    <col min="2049" max="2064" width="16.7109375" style="282" customWidth="1"/>
    <col min="2065" max="2065" width="13.28515625" style="282" bestFit="1" customWidth="1"/>
    <col min="2066" max="2066" width="14.7109375" style="282" customWidth="1"/>
    <col min="2067" max="2276" width="9.140625" style="282"/>
    <col min="2277" max="2277" width="61.7109375" style="282" customWidth="1"/>
    <col min="2278" max="2278" width="18.5703125" style="282" customWidth="1"/>
    <col min="2279" max="2285" width="16.85546875" style="282" customWidth="1"/>
    <col min="2286" max="2286" width="18.7109375" style="282" customWidth="1"/>
    <col min="2287" max="2304" width="16.85546875" style="282" customWidth="1"/>
    <col min="2305" max="2320" width="16.7109375" style="282" customWidth="1"/>
    <col min="2321" max="2321" width="13.28515625" style="282" bestFit="1" customWidth="1"/>
    <col min="2322" max="2322" width="14.7109375" style="282" customWidth="1"/>
    <col min="2323" max="2532" width="9.140625" style="282"/>
    <col min="2533" max="2533" width="61.7109375" style="282" customWidth="1"/>
    <col min="2534" max="2534" width="18.5703125" style="282" customWidth="1"/>
    <col min="2535" max="2541" width="16.85546875" style="282" customWidth="1"/>
    <col min="2542" max="2542" width="18.7109375" style="282" customWidth="1"/>
    <col min="2543" max="2560" width="16.85546875" style="282" customWidth="1"/>
    <col min="2561" max="2576" width="16.7109375" style="282" customWidth="1"/>
    <col min="2577" max="2577" width="13.28515625" style="282" bestFit="1" customWidth="1"/>
    <col min="2578" max="2578" width="14.7109375" style="282" customWidth="1"/>
    <col min="2579" max="2788" width="9.140625" style="282"/>
    <col min="2789" max="2789" width="61.7109375" style="282" customWidth="1"/>
    <col min="2790" max="2790" width="18.5703125" style="282" customWidth="1"/>
    <col min="2791" max="2797" width="16.85546875" style="282" customWidth="1"/>
    <col min="2798" max="2798" width="18.7109375" style="282" customWidth="1"/>
    <col min="2799" max="2816" width="16.85546875" style="282" customWidth="1"/>
    <col min="2817" max="2832" width="16.7109375" style="282" customWidth="1"/>
    <col min="2833" max="2833" width="13.28515625" style="282" bestFit="1" customWidth="1"/>
    <col min="2834" max="2834" width="14.7109375" style="282" customWidth="1"/>
    <col min="2835" max="3044" width="9.140625" style="282"/>
    <col min="3045" max="3045" width="61.7109375" style="282" customWidth="1"/>
    <col min="3046" max="3046" width="18.5703125" style="282" customWidth="1"/>
    <col min="3047" max="3053" width="16.85546875" style="282" customWidth="1"/>
    <col min="3054" max="3054" width="18.7109375" style="282" customWidth="1"/>
    <col min="3055" max="3072" width="16.85546875" style="282" customWidth="1"/>
    <col min="3073" max="3088" width="16.7109375" style="282" customWidth="1"/>
    <col min="3089" max="3089" width="13.28515625" style="282" bestFit="1" customWidth="1"/>
    <col min="3090" max="3090" width="14.7109375" style="282" customWidth="1"/>
    <col min="3091" max="3300" width="9.140625" style="282"/>
    <col min="3301" max="3301" width="61.7109375" style="282" customWidth="1"/>
    <col min="3302" max="3302" width="18.5703125" style="282" customWidth="1"/>
    <col min="3303" max="3309" width="16.85546875" style="282" customWidth="1"/>
    <col min="3310" max="3310" width="18.7109375" style="282" customWidth="1"/>
    <col min="3311" max="3328" width="16.85546875" style="282" customWidth="1"/>
    <col min="3329" max="3344" width="16.7109375" style="282" customWidth="1"/>
    <col min="3345" max="3345" width="13.28515625" style="282" bestFit="1" customWidth="1"/>
    <col min="3346" max="3346" width="14.7109375" style="282" customWidth="1"/>
    <col min="3347" max="3556" width="9.140625" style="282"/>
    <col min="3557" max="3557" width="61.7109375" style="282" customWidth="1"/>
    <col min="3558" max="3558" width="18.5703125" style="282" customWidth="1"/>
    <col min="3559" max="3565" width="16.85546875" style="282" customWidth="1"/>
    <col min="3566" max="3566" width="18.7109375" style="282" customWidth="1"/>
    <col min="3567" max="3584" width="16.85546875" style="282" customWidth="1"/>
    <col min="3585" max="3600" width="16.7109375" style="282" customWidth="1"/>
    <col min="3601" max="3601" width="13.28515625" style="282" bestFit="1" customWidth="1"/>
    <col min="3602" max="3602" width="14.7109375" style="282" customWidth="1"/>
    <col min="3603" max="3812" width="9.140625" style="282"/>
    <col min="3813" max="3813" width="61.7109375" style="282" customWidth="1"/>
    <col min="3814" max="3814" width="18.5703125" style="282" customWidth="1"/>
    <col min="3815" max="3821" width="16.85546875" style="282" customWidth="1"/>
    <col min="3822" max="3822" width="18.7109375" style="282" customWidth="1"/>
    <col min="3823" max="3840" width="16.85546875" style="282" customWidth="1"/>
    <col min="3841" max="3856" width="16.7109375" style="282" customWidth="1"/>
    <col min="3857" max="3857" width="13.28515625" style="282" bestFit="1" customWidth="1"/>
    <col min="3858" max="3858" width="14.7109375" style="282" customWidth="1"/>
    <col min="3859" max="4068" width="9.140625" style="282"/>
    <col min="4069" max="4069" width="61.7109375" style="282" customWidth="1"/>
    <col min="4070" max="4070" width="18.5703125" style="282" customWidth="1"/>
    <col min="4071" max="4077" width="16.85546875" style="282" customWidth="1"/>
    <col min="4078" max="4078" width="18.7109375" style="282" customWidth="1"/>
    <col min="4079" max="4096" width="16.85546875" style="282" customWidth="1"/>
    <col min="4097" max="4112" width="16.7109375" style="282" customWidth="1"/>
    <col min="4113" max="4113" width="13.28515625" style="282" bestFit="1" customWidth="1"/>
    <col min="4114" max="4114" width="14.7109375" style="282" customWidth="1"/>
    <col min="4115" max="4324" width="9.140625" style="282"/>
    <col min="4325" max="4325" width="61.7109375" style="282" customWidth="1"/>
    <col min="4326" max="4326" width="18.5703125" style="282" customWidth="1"/>
    <col min="4327" max="4333" width="16.85546875" style="282" customWidth="1"/>
    <col min="4334" max="4334" width="18.7109375" style="282" customWidth="1"/>
    <col min="4335" max="4352" width="16.85546875" style="282" customWidth="1"/>
    <col min="4353" max="4368" width="16.7109375" style="282" customWidth="1"/>
    <col min="4369" max="4369" width="13.28515625" style="282" bestFit="1" customWidth="1"/>
    <col min="4370" max="4370" width="14.7109375" style="282" customWidth="1"/>
    <col min="4371" max="4580" width="9.140625" style="282"/>
    <col min="4581" max="4581" width="61.7109375" style="282" customWidth="1"/>
    <col min="4582" max="4582" width="18.5703125" style="282" customWidth="1"/>
    <col min="4583" max="4589" width="16.85546875" style="282" customWidth="1"/>
    <col min="4590" max="4590" width="18.7109375" style="282" customWidth="1"/>
    <col min="4591" max="4608" width="16.85546875" style="282" customWidth="1"/>
    <col min="4609" max="4624" width="16.7109375" style="282" customWidth="1"/>
    <col min="4625" max="4625" width="13.28515625" style="282" bestFit="1" customWidth="1"/>
    <col min="4626" max="4626" width="14.7109375" style="282" customWidth="1"/>
    <col min="4627" max="4836" width="9.140625" style="282"/>
    <col min="4837" max="4837" width="61.7109375" style="282" customWidth="1"/>
    <col min="4838" max="4838" width="18.5703125" style="282" customWidth="1"/>
    <col min="4839" max="4845" width="16.85546875" style="282" customWidth="1"/>
    <col min="4846" max="4846" width="18.7109375" style="282" customWidth="1"/>
    <col min="4847" max="4864" width="16.85546875" style="282" customWidth="1"/>
    <col min="4865" max="4880" width="16.7109375" style="282" customWidth="1"/>
    <col min="4881" max="4881" width="13.28515625" style="282" bestFit="1" customWidth="1"/>
    <col min="4882" max="4882" width="14.7109375" style="282" customWidth="1"/>
    <col min="4883" max="5092" width="9.140625" style="282"/>
    <col min="5093" max="5093" width="61.7109375" style="282" customWidth="1"/>
    <col min="5094" max="5094" width="18.5703125" style="282" customWidth="1"/>
    <col min="5095" max="5101" width="16.85546875" style="282" customWidth="1"/>
    <col min="5102" max="5102" width="18.7109375" style="282" customWidth="1"/>
    <col min="5103" max="5120" width="16.85546875" style="282" customWidth="1"/>
    <col min="5121" max="5136" width="16.7109375" style="282" customWidth="1"/>
    <col min="5137" max="5137" width="13.28515625" style="282" bestFit="1" customWidth="1"/>
    <col min="5138" max="5138" width="14.7109375" style="282" customWidth="1"/>
    <col min="5139" max="5348" width="9.140625" style="282"/>
    <col min="5349" max="5349" width="61.7109375" style="282" customWidth="1"/>
    <col min="5350" max="5350" width="18.5703125" style="282" customWidth="1"/>
    <col min="5351" max="5357" width="16.85546875" style="282" customWidth="1"/>
    <col min="5358" max="5358" width="18.7109375" style="282" customWidth="1"/>
    <col min="5359" max="5376" width="16.85546875" style="282" customWidth="1"/>
    <col min="5377" max="5392" width="16.7109375" style="282" customWidth="1"/>
    <col min="5393" max="5393" width="13.28515625" style="282" bestFit="1" customWidth="1"/>
    <col min="5394" max="5394" width="14.7109375" style="282" customWidth="1"/>
    <col min="5395" max="5604" width="9.140625" style="282"/>
    <col min="5605" max="5605" width="61.7109375" style="282" customWidth="1"/>
    <col min="5606" max="5606" width="18.5703125" style="282" customWidth="1"/>
    <col min="5607" max="5613" width="16.85546875" style="282" customWidth="1"/>
    <col min="5614" max="5614" width="18.7109375" style="282" customWidth="1"/>
    <col min="5615" max="5632" width="16.85546875" style="282" customWidth="1"/>
    <col min="5633" max="5648" width="16.7109375" style="282" customWidth="1"/>
    <col min="5649" max="5649" width="13.28515625" style="282" bestFit="1" customWidth="1"/>
    <col min="5650" max="5650" width="14.7109375" style="282" customWidth="1"/>
    <col min="5651" max="5860" width="9.140625" style="282"/>
    <col min="5861" max="5861" width="61.7109375" style="282" customWidth="1"/>
    <col min="5862" max="5862" width="18.5703125" style="282" customWidth="1"/>
    <col min="5863" max="5869" width="16.85546875" style="282" customWidth="1"/>
    <col min="5870" max="5870" width="18.7109375" style="282" customWidth="1"/>
    <col min="5871" max="5888" width="16.85546875" style="282" customWidth="1"/>
    <col min="5889" max="5904" width="16.7109375" style="282" customWidth="1"/>
    <col min="5905" max="5905" width="13.28515625" style="282" bestFit="1" customWidth="1"/>
    <col min="5906" max="5906" width="14.7109375" style="282" customWidth="1"/>
    <col min="5907" max="6116" width="9.140625" style="282"/>
    <col min="6117" max="6117" width="61.7109375" style="282" customWidth="1"/>
    <col min="6118" max="6118" width="18.5703125" style="282" customWidth="1"/>
    <col min="6119" max="6125" width="16.85546875" style="282" customWidth="1"/>
    <col min="6126" max="6126" width="18.7109375" style="282" customWidth="1"/>
    <col min="6127" max="6144" width="16.85546875" style="282" customWidth="1"/>
    <col min="6145" max="6160" width="16.7109375" style="282" customWidth="1"/>
    <col min="6161" max="6161" width="13.28515625" style="282" bestFit="1" customWidth="1"/>
    <col min="6162" max="6162" width="14.7109375" style="282" customWidth="1"/>
    <col min="6163" max="6372" width="9.140625" style="282"/>
    <col min="6373" max="6373" width="61.7109375" style="282" customWidth="1"/>
    <col min="6374" max="6374" width="18.5703125" style="282" customWidth="1"/>
    <col min="6375" max="6381" width="16.85546875" style="282" customWidth="1"/>
    <col min="6382" max="6382" width="18.7109375" style="282" customWidth="1"/>
    <col min="6383" max="6400" width="16.85546875" style="282" customWidth="1"/>
    <col min="6401" max="6416" width="16.7109375" style="282" customWidth="1"/>
    <col min="6417" max="6417" width="13.28515625" style="282" bestFit="1" customWidth="1"/>
    <col min="6418" max="6418" width="14.7109375" style="282" customWidth="1"/>
    <col min="6419" max="6628" width="9.140625" style="282"/>
    <col min="6629" max="6629" width="61.7109375" style="282" customWidth="1"/>
    <col min="6630" max="6630" width="18.5703125" style="282" customWidth="1"/>
    <col min="6631" max="6637" width="16.85546875" style="282" customWidth="1"/>
    <col min="6638" max="6638" width="18.7109375" style="282" customWidth="1"/>
    <col min="6639" max="6656" width="16.85546875" style="282" customWidth="1"/>
    <col min="6657" max="6672" width="16.7109375" style="282" customWidth="1"/>
    <col min="6673" max="6673" width="13.28515625" style="282" bestFit="1" customWidth="1"/>
    <col min="6674" max="6674" width="14.7109375" style="282" customWidth="1"/>
    <col min="6675" max="6884" width="9.140625" style="282"/>
    <col min="6885" max="6885" width="61.7109375" style="282" customWidth="1"/>
    <col min="6886" max="6886" width="18.5703125" style="282" customWidth="1"/>
    <col min="6887" max="6893" width="16.85546875" style="282" customWidth="1"/>
    <col min="6894" max="6894" width="18.7109375" style="282" customWidth="1"/>
    <col min="6895" max="6912" width="16.85546875" style="282" customWidth="1"/>
    <col min="6913" max="6928" width="16.7109375" style="282" customWidth="1"/>
    <col min="6929" max="6929" width="13.28515625" style="282" bestFit="1" customWidth="1"/>
    <col min="6930" max="6930" width="14.7109375" style="282" customWidth="1"/>
    <col min="6931" max="7140" width="9.140625" style="282"/>
    <col min="7141" max="7141" width="61.7109375" style="282" customWidth="1"/>
    <col min="7142" max="7142" width="18.5703125" style="282" customWidth="1"/>
    <col min="7143" max="7149" width="16.85546875" style="282" customWidth="1"/>
    <col min="7150" max="7150" width="18.7109375" style="282" customWidth="1"/>
    <col min="7151" max="7168" width="16.85546875" style="282" customWidth="1"/>
    <col min="7169" max="7184" width="16.7109375" style="282" customWidth="1"/>
    <col min="7185" max="7185" width="13.28515625" style="282" bestFit="1" customWidth="1"/>
    <col min="7186" max="7186" width="14.7109375" style="282" customWidth="1"/>
    <col min="7187" max="7396" width="9.140625" style="282"/>
    <col min="7397" max="7397" width="61.7109375" style="282" customWidth="1"/>
    <col min="7398" max="7398" width="18.5703125" style="282" customWidth="1"/>
    <col min="7399" max="7405" width="16.85546875" style="282" customWidth="1"/>
    <col min="7406" max="7406" width="18.7109375" style="282" customWidth="1"/>
    <col min="7407" max="7424" width="16.85546875" style="282" customWidth="1"/>
    <col min="7425" max="7440" width="16.7109375" style="282" customWidth="1"/>
    <col min="7441" max="7441" width="13.28515625" style="282" bestFit="1" customWidth="1"/>
    <col min="7442" max="7442" width="14.7109375" style="282" customWidth="1"/>
    <col min="7443" max="7652" width="9.140625" style="282"/>
    <col min="7653" max="7653" width="61.7109375" style="282" customWidth="1"/>
    <col min="7654" max="7654" width="18.5703125" style="282" customWidth="1"/>
    <col min="7655" max="7661" width="16.85546875" style="282" customWidth="1"/>
    <col min="7662" max="7662" width="18.7109375" style="282" customWidth="1"/>
    <col min="7663" max="7680" width="16.85546875" style="282" customWidth="1"/>
    <col min="7681" max="7696" width="16.7109375" style="282" customWidth="1"/>
    <col min="7697" max="7697" width="13.28515625" style="282" bestFit="1" customWidth="1"/>
    <col min="7698" max="7698" width="14.7109375" style="282" customWidth="1"/>
    <col min="7699" max="7908" width="9.140625" style="282"/>
    <col min="7909" max="7909" width="61.7109375" style="282" customWidth="1"/>
    <col min="7910" max="7910" width="18.5703125" style="282" customWidth="1"/>
    <col min="7911" max="7917" width="16.85546875" style="282" customWidth="1"/>
    <col min="7918" max="7918" width="18.7109375" style="282" customWidth="1"/>
    <col min="7919" max="7936" width="16.85546875" style="282" customWidth="1"/>
    <col min="7937" max="7952" width="16.7109375" style="282" customWidth="1"/>
    <col min="7953" max="7953" width="13.28515625" style="282" bestFit="1" customWidth="1"/>
    <col min="7954" max="7954" width="14.7109375" style="282" customWidth="1"/>
    <col min="7955" max="8164" width="9.140625" style="282"/>
    <col min="8165" max="8165" width="61.7109375" style="282" customWidth="1"/>
    <col min="8166" max="8166" width="18.5703125" style="282" customWidth="1"/>
    <col min="8167" max="8173" width="16.85546875" style="282" customWidth="1"/>
    <col min="8174" max="8174" width="18.7109375" style="282" customWidth="1"/>
    <col min="8175" max="8192" width="16.85546875" style="282" customWidth="1"/>
    <col min="8193" max="8208" width="16.7109375" style="282" customWidth="1"/>
    <col min="8209" max="8209" width="13.28515625" style="282" bestFit="1" customWidth="1"/>
    <col min="8210" max="8210" width="14.7109375" style="282" customWidth="1"/>
    <col min="8211" max="8420" width="9.140625" style="282"/>
    <col min="8421" max="8421" width="61.7109375" style="282" customWidth="1"/>
    <col min="8422" max="8422" width="18.5703125" style="282" customWidth="1"/>
    <col min="8423" max="8429" width="16.85546875" style="282" customWidth="1"/>
    <col min="8430" max="8430" width="18.7109375" style="282" customWidth="1"/>
    <col min="8431" max="8448" width="16.85546875" style="282" customWidth="1"/>
    <col min="8449" max="8464" width="16.7109375" style="282" customWidth="1"/>
    <col min="8465" max="8465" width="13.28515625" style="282" bestFit="1" customWidth="1"/>
    <col min="8466" max="8466" width="14.7109375" style="282" customWidth="1"/>
    <col min="8467" max="8676" width="9.140625" style="282"/>
    <col min="8677" max="8677" width="61.7109375" style="282" customWidth="1"/>
    <col min="8678" max="8678" width="18.5703125" style="282" customWidth="1"/>
    <col min="8679" max="8685" width="16.85546875" style="282" customWidth="1"/>
    <col min="8686" max="8686" width="18.7109375" style="282" customWidth="1"/>
    <col min="8687" max="8704" width="16.85546875" style="282" customWidth="1"/>
    <col min="8705" max="8720" width="16.7109375" style="282" customWidth="1"/>
    <col min="8721" max="8721" width="13.28515625" style="282" bestFit="1" customWidth="1"/>
    <col min="8722" max="8722" width="14.7109375" style="282" customWidth="1"/>
    <col min="8723" max="8932" width="9.140625" style="282"/>
    <col min="8933" max="8933" width="61.7109375" style="282" customWidth="1"/>
    <col min="8934" max="8934" width="18.5703125" style="282" customWidth="1"/>
    <col min="8935" max="8941" width="16.85546875" style="282" customWidth="1"/>
    <col min="8942" max="8942" width="18.7109375" style="282" customWidth="1"/>
    <col min="8943" max="8960" width="16.85546875" style="282" customWidth="1"/>
    <col min="8961" max="8976" width="16.7109375" style="282" customWidth="1"/>
    <col min="8977" max="8977" width="13.28515625" style="282" bestFit="1" customWidth="1"/>
    <col min="8978" max="8978" width="14.7109375" style="282" customWidth="1"/>
    <col min="8979" max="9188" width="9.140625" style="282"/>
    <col min="9189" max="9189" width="61.7109375" style="282" customWidth="1"/>
    <col min="9190" max="9190" width="18.5703125" style="282" customWidth="1"/>
    <col min="9191" max="9197" width="16.85546875" style="282" customWidth="1"/>
    <col min="9198" max="9198" width="18.7109375" style="282" customWidth="1"/>
    <col min="9199" max="9216" width="16.85546875" style="282" customWidth="1"/>
    <col min="9217" max="9232" width="16.7109375" style="282" customWidth="1"/>
    <col min="9233" max="9233" width="13.28515625" style="282" bestFit="1" customWidth="1"/>
    <col min="9234" max="9234" width="14.7109375" style="282" customWidth="1"/>
    <col min="9235" max="9444" width="9.140625" style="282"/>
    <col min="9445" max="9445" width="61.7109375" style="282" customWidth="1"/>
    <col min="9446" max="9446" width="18.5703125" style="282" customWidth="1"/>
    <col min="9447" max="9453" width="16.85546875" style="282" customWidth="1"/>
    <col min="9454" max="9454" width="18.7109375" style="282" customWidth="1"/>
    <col min="9455" max="9472" width="16.85546875" style="282" customWidth="1"/>
    <col min="9473" max="9488" width="16.7109375" style="282" customWidth="1"/>
    <col min="9489" max="9489" width="13.28515625" style="282" bestFit="1" customWidth="1"/>
    <col min="9490" max="9490" width="14.7109375" style="282" customWidth="1"/>
    <col min="9491" max="9700" width="9.140625" style="282"/>
    <col min="9701" max="9701" width="61.7109375" style="282" customWidth="1"/>
    <col min="9702" max="9702" width="18.5703125" style="282" customWidth="1"/>
    <col min="9703" max="9709" width="16.85546875" style="282" customWidth="1"/>
    <col min="9710" max="9710" width="18.7109375" style="282" customWidth="1"/>
    <col min="9711" max="9728" width="16.85546875" style="282" customWidth="1"/>
    <col min="9729" max="9744" width="16.7109375" style="282" customWidth="1"/>
    <col min="9745" max="9745" width="13.28515625" style="282" bestFit="1" customWidth="1"/>
    <col min="9746" max="9746" width="14.7109375" style="282" customWidth="1"/>
    <col min="9747" max="9956" width="9.140625" style="282"/>
    <col min="9957" max="9957" width="61.7109375" style="282" customWidth="1"/>
    <col min="9958" max="9958" width="18.5703125" style="282" customWidth="1"/>
    <col min="9959" max="9965" width="16.85546875" style="282" customWidth="1"/>
    <col min="9966" max="9966" width="18.7109375" style="282" customWidth="1"/>
    <col min="9967" max="9984" width="16.85546875" style="282" customWidth="1"/>
    <col min="9985" max="10000" width="16.7109375" style="282" customWidth="1"/>
    <col min="10001" max="10001" width="13.28515625" style="282" bestFit="1" customWidth="1"/>
    <col min="10002" max="10002" width="14.7109375" style="282" customWidth="1"/>
    <col min="10003" max="10212" width="9.140625" style="282"/>
    <col min="10213" max="10213" width="61.7109375" style="282" customWidth="1"/>
    <col min="10214" max="10214" width="18.5703125" style="282" customWidth="1"/>
    <col min="10215" max="10221" width="16.85546875" style="282" customWidth="1"/>
    <col min="10222" max="10222" width="18.7109375" style="282" customWidth="1"/>
    <col min="10223" max="10240" width="16.85546875" style="282" customWidth="1"/>
    <col min="10241" max="10256" width="16.7109375" style="282" customWidth="1"/>
    <col min="10257" max="10257" width="13.28515625" style="282" bestFit="1" customWidth="1"/>
    <col min="10258" max="10258" width="14.7109375" style="282" customWidth="1"/>
    <col min="10259" max="10468" width="9.140625" style="282"/>
    <col min="10469" max="10469" width="61.7109375" style="282" customWidth="1"/>
    <col min="10470" max="10470" width="18.5703125" style="282" customWidth="1"/>
    <col min="10471" max="10477" width="16.85546875" style="282" customWidth="1"/>
    <col min="10478" max="10478" width="18.7109375" style="282" customWidth="1"/>
    <col min="10479" max="10496" width="16.85546875" style="282" customWidth="1"/>
    <col min="10497" max="10512" width="16.7109375" style="282" customWidth="1"/>
    <col min="10513" max="10513" width="13.28515625" style="282" bestFit="1" customWidth="1"/>
    <col min="10514" max="10514" width="14.7109375" style="282" customWidth="1"/>
    <col min="10515" max="10724" width="9.140625" style="282"/>
    <col min="10725" max="10725" width="61.7109375" style="282" customWidth="1"/>
    <col min="10726" max="10726" width="18.5703125" style="282" customWidth="1"/>
    <col min="10727" max="10733" width="16.85546875" style="282" customWidth="1"/>
    <col min="10734" max="10734" width="18.7109375" style="282" customWidth="1"/>
    <col min="10735" max="10752" width="16.85546875" style="282" customWidth="1"/>
    <col min="10753" max="10768" width="16.7109375" style="282" customWidth="1"/>
    <col min="10769" max="10769" width="13.28515625" style="282" bestFit="1" customWidth="1"/>
    <col min="10770" max="10770" width="14.7109375" style="282" customWidth="1"/>
    <col min="10771" max="10980" width="9.140625" style="282"/>
    <col min="10981" max="10981" width="61.7109375" style="282" customWidth="1"/>
    <col min="10982" max="10982" width="18.5703125" style="282" customWidth="1"/>
    <col min="10983" max="10989" width="16.85546875" style="282" customWidth="1"/>
    <col min="10990" max="10990" width="18.7109375" style="282" customWidth="1"/>
    <col min="10991" max="11008" width="16.85546875" style="282" customWidth="1"/>
    <col min="11009" max="11024" width="16.7109375" style="282" customWidth="1"/>
    <col min="11025" max="11025" width="13.28515625" style="282" bestFit="1" customWidth="1"/>
    <col min="11026" max="11026" width="14.7109375" style="282" customWidth="1"/>
    <col min="11027" max="11236" width="9.140625" style="282"/>
    <col min="11237" max="11237" width="61.7109375" style="282" customWidth="1"/>
    <col min="11238" max="11238" width="18.5703125" style="282" customWidth="1"/>
    <col min="11239" max="11245" width="16.85546875" style="282" customWidth="1"/>
    <col min="11246" max="11246" width="18.7109375" style="282" customWidth="1"/>
    <col min="11247" max="11264" width="16.85546875" style="282" customWidth="1"/>
    <col min="11265" max="11280" width="16.7109375" style="282" customWidth="1"/>
    <col min="11281" max="11281" width="13.28515625" style="282" bestFit="1" customWidth="1"/>
    <col min="11282" max="11282" width="14.7109375" style="282" customWidth="1"/>
    <col min="11283" max="11492" width="9.140625" style="282"/>
    <col min="11493" max="11493" width="61.7109375" style="282" customWidth="1"/>
    <col min="11494" max="11494" width="18.5703125" style="282" customWidth="1"/>
    <col min="11495" max="11501" width="16.85546875" style="282" customWidth="1"/>
    <col min="11502" max="11502" width="18.7109375" style="282" customWidth="1"/>
    <col min="11503" max="11520" width="16.85546875" style="282" customWidth="1"/>
    <col min="11521" max="11536" width="16.7109375" style="282" customWidth="1"/>
    <col min="11537" max="11537" width="13.28515625" style="282" bestFit="1" customWidth="1"/>
    <col min="11538" max="11538" width="14.7109375" style="282" customWidth="1"/>
    <col min="11539" max="11748" width="9.140625" style="282"/>
    <col min="11749" max="11749" width="61.7109375" style="282" customWidth="1"/>
    <col min="11750" max="11750" width="18.5703125" style="282" customWidth="1"/>
    <col min="11751" max="11757" width="16.85546875" style="282" customWidth="1"/>
    <col min="11758" max="11758" width="18.7109375" style="282" customWidth="1"/>
    <col min="11759" max="11776" width="16.85546875" style="282" customWidth="1"/>
    <col min="11777" max="11792" width="16.7109375" style="282" customWidth="1"/>
    <col min="11793" max="11793" width="13.28515625" style="282" bestFit="1" customWidth="1"/>
    <col min="11794" max="11794" width="14.7109375" style="282" customWidth="1"/>
    <col min="11795" max="12004" width="9.140625" style="282"/>
    <col min="12005" max="12005" width="61.7109375" style="282" customWidth="1"/>
    <col min="12006" max="12006" width="18.5703125" style="282" customWidth="1"/>
    <col min="12007" max="12013" width="16.85546875" style="282" customWidth="1"/>
    <col min="12014" max="12014" width="18.7109375" style="282" customWidth="1"/>
    <col min="12015" max="12032" width="16.85546875" style="282" customWidth="1"/>
    <col min="12033" max="12048" width="16.7109375" style="282" customWidth="1"/>
    <col min="12049" max="12049" width="13.28515625" style="282" bestFit="1" customWidth="1"/>
    <col min="12050" max="12050" width="14.7109375" style="282" customWidth="1"/>
    <col min="12051" max="12260" width="9.140625" style="282"/>
    <col min="12261" max="12261" width="61.7109375" style="282" customWidth="1"/>
    <col min="12262" max="12262" width="18.5703125" style="282" customWidth="1"/>
    <col min="12263" max="12269" width="16.85546875" style="282" customWidth="1"/>
    <col min="12270" max="12270" width="18.7109375" style="282" customWidth="1"/>
    <col min="12271" max="12288" width="16.85546875" style="282" customWidth="1"/>
    <col min="12289" max="12304" width="16.7109375" style="282" customWidth="1"/>
    <col min="12305" max="12305" width="13.28515625" style="282" bestFit="1" customWidth="1"/>
    <col min="12306" max="12306" width="14.7109375" style="282" customWidth="1"/>
    <col min="12307" max="12516" width="9.140625" style="282"/>
    <col min="12517" max="12517" width="61.7109375" style="282" customWidth="1"/>
    <col min="12518" max="12518" width="18.5703125" style="282" customWidth="1"/>
    <col min="12519" max="12525" width="16.85546875" style="282" customWidth="1"/>
    <col min="12526" max="12526" width="18.7109375" style="282" customWidth="1"/>
    <col min="12527" max="12544" width="16.85546875" style="282" customWidth="1"/>
    <col min="12545" max="12560" width="16.7109375" style="282" customWidth="1"/>
    <col min="12561" max="12561" width="13.28515625" style="282" bestFit="1" customWidth="1"/>
    <col min="12562" max="12562" width="14.7109375" style="282" customWidth="1"/>
    <col min="12563" max="12772" width="9.140625" style="282"/>
    <col min="12773" max="12773" width="61.7109375" style="282" customWidth="1"/>
    <col min="12774" max="12774" width="18.5703125" style="282" customWidth="1"/>
    <col min="12775" max="12781" width="16.85546875" style="282" customWidth="1"/>
    <col min="12782" max="12782" width="18.7109375" style="282" customWidth="1"/>
    <col min="12783" max="12800" width="16.85546875" style="282" customWidth="1"/>
    <col min="12801" max="12816" width="16.7109375" style="282" customWidth="1"/>
    <col min="12817" max="12817" width="13.28515625" style="282" bestFit="1" customWidth="1"/>
    <col min="12818" max="12818" width="14.7109375" style="282" customWidth="1"/>
    <col min="12819" max="13028" width="9.140625" style="282"/>
    <col min="13029" max="13029" width="61.7109375" style="282" customWidth="1"/>
    <col min="13030" max="13030" width="18.5703125" style="282" customWidth="1"/>
    <col min="13031" max="13037" width="16.85546875" style="282" customWidth="1"/>
    <col min="13038" max="13038" width="18.7109375" style="282" customWidth="1"/>
    <col min="13039" max="13056" width="16.85546875" style="282" customWidth="1"/>
    <col min="13057" max="13072" width="16.7109375" style="282" customWidth="1"/>
    <col min="13073" max="13073" width="13.28515625" style="282" bestFit="1" customWidth="1"/>
    <col min="13074" max="13074" width="14.7109375" style="282" customWidth="1"/>
    <col min="13075" max="13284" width="9.140625" style="282"/>
    <col min="13285" max="13285" width="61.7109375" style="282" customWidth="1"/>
    <col min="13286" max="13286" width="18.5703125" style="282" customWidth="1"/>
    <col min="13287" max="13293" width="16.85546875" style="282" customWidth="1"/>
    <col min="13294" max="13294" width="18.7109375" style="282" customWidth="1"/>
    <col min="13295" max="13312" width="16.85546875" style="282" customWidth="1"/>
    <col min="13313" max="13328" width="16.7109375" style="282" customWidth="1"/>
    <col min="13329" max="13329" width="13.28515625" style="282" bestFit="1" customWidth="1"/>
    <col min="13330" max="13330" width="14.7109375" style="282" customWidth="1"/>
    <col min="13331" max="13540" width="9.140625" style="282"/>
    <col min="13541" max="13541" width="61.7109375" style="282" customWidth="1"/>
    <col min="13542" max="13542" width="18.5703125" style="282" customWidth="1"/>
    <col min="13543" max="13549" width="16.85546875" style="282" customWidth="1"/>
    <col min="13550" max="13550" width="18.7109375" style="282" customWidth="1"/>
    <col min="13551" max="13568" width="16.85546875" style="282" customWidth="1"/>
    <col min="13569" max="13584" width="16.7109375" style="282" customWidth="1"/>
    <col min="13585" max="13585" width="13.28515625" style="282" bestFit="1" customWidth="1"/>
    <col min="13586" max="13586" width="14.7109375" style="282" customWidth="1"/>
    <col min="13587" max="13796" width="9.140625" style="282"/>
    <col min="13797" max="13797" width="61.7109375" style="282" customWidth="1"/>
    <col min="13798" max="13798" width="18.5703125" style="282" customWidth="1"/>
    <col min="13799" max="13805" width="16.85546875" style="282" customWidth="1"/>
    <col min="13806" max="13806" width="18.7109375" style="282" customWidth="1"/>
    <col min="13807" max="13824" width="16.85546875" style="282" customWidth="1"/>
    <col min="13825" max="13840" width="16.7109375" style="282" customWidth="1"/>
    <col min="13841" max="13841" width="13.28515625" style="282" bestFit="1" customWidth="1"/>
    <col min="13842" max="13842" width="14.7109375" style="282" customWidth="1"/>
    <col min="13843" max="14052" width="9.140625" style="282"/>
    <col min="14053" max="14053" width="61.7109375" style="282" customWidth="1"/>
    <col min="14054" max="14054" width="18.5703125" style="282" customWidth="1"/>
    <col min="14055" max="14061" width="16.85546875" style="282" customWidth="1"/>
    <col min="14062" max="14062" width="18.7109375" style="282" customWidth="1"/>
    <col min="14063" max="14080" width="16.85546875" style="282" customWidth="1"/>
    <col min="14081" max="14096" width="16.7109375" style="282" customWidth="1"/>
    <col min="14097" max="14097" width="13.28515625" style="282" bestFit="1" customWidth="1"/>
    <col min="14098" max="14098" width="14.7109375" style="282" customWidth="1"/>
    <col min="14099" max="14308" width="9.140625" style="282"/>
    <col min="14309" max="14309" width="61.7109375" style="282" customWidth="1"/>
    <col min="14310" max="14310" width="18.5703125" style="282" customWidth="1"/>
    <col min="14311" max="14317" width="16.85546875" style="282" customWidth="1"/>
    <col min="14318" max="14318" width="18.7109375" style="282" customWidth="1"/>
    <col min="14319" max="14336" width="16.85546875" style="282" customWidth="1"/>
    <col min="14337" max="14352" width="16.7109375" style="282" customWidth="1"/>
    <col min="14353" max="14353" width="13.28515625" style="282" bestFit="1" customWidth="1"/>
    <col min="14354" max="14354" width="14.7109375" style="282" customWidth="1"/>
    <col min="14355" max="14564" width="9.140625" style="282"/>
    <col min="14565" max="14565" width="61.7109375" style="282" customWidth="1"/>
    <col min="14566" max="14566" width="18.5703125" style="282" customWidth="1"/>
    <col min="14567" max="14573" width="16.85546875" style="282" customWidth="1"/>
    <col min="14574" max="14574" width="18.7109375" style="282" customWidth="1"/>
    <col min="14575" max="14592" width="16.85546875" style="282" customWidth="1"/>
    <col min="14593" max="14608" width="16.7109375" style="282" customWidth="1"/>
    <col min="14609" max="14609" width="13.28515625" style="282" bestFit="1" customWidth="1"/>
    <col min="14610" max="14610" width="14.7109375" style="282" customWidth="1"/>
    <col min="14611" max="14820" width="9.140625" style="282"/>
    <col min="14821" max="14821" width="61.7109375" style="282" customWidth="1"/>
    <col min="14822" max="14822" width="18.5703125" style="282" customWidth="1"/>
    <col min="14823" max="14829" width="16.85546875" style="282" customWidth="1"/>
    <col min="14830" max="14830" width="18.7109375" style="282" customWidth="1"/>
    <col min="14831" max="14848" width="16.85546875" style="282" customWidth="1"/>
    <col min="14849" max="14864" width="16.7109375" style="282" customWidth="1"/>
    <col min="14865" max="14865" width="13.28515625" style="282" bestFit="1" customWidth="1"/>
    <col min="14866" max="14866" width="14.7109375" style="282" customWidth="1"/>
    <col min="14867" max="15076" width="9.140625" style="282"/>
    <col min="15077" max="15077" width="61.7109375" style="282" customWidth="1"/>
    <col min="15078" max="15078" width="18.5703125" style="282" customWidth="1"/>
    <col min="15079" max="15085" width="16.85546875" style="282" customWidth="1"/>
    <col min="15086" max="15086" width="18.7109375" style="282" customWidth="1"/>
    <col min="15087" max="15104" width="16.85546875" style="282" customWidth="1"/>
    <col min="15105" max="15120" width="16.7109375" style="282" customWidth="1"/>
    <col min="15121" max="15121" width="13.28515625" style="282" bestFit="1" customWidth="1"/>
    <col min="15122" max="15122" width="14.7109375" style="282" customWidth="1"/>
    <col min="15123" max="15332" width="9.140625" style="282"/>
    <col min="15333" max="15333" width="61.7109375" style="282" customWidth="1"/>
    <col min="15334" max="15334" width="18.5703125" style="282" customWidth="1"/>
    <col min="15335" max="15341" width="16.85546875" style="282" customWidth="1"/>
    <col min="15342" max="15342" width="18.7109375" style="282" customWidth="1"/>
    <col min="15343" max="15360" width="16.85546875" style="282" customWidth="1"/>
    <col min="15361" max="15376" width="16.7109375" style="282" customWidth="1"/>
    <col min="15377" max="15377" width="13.28515625" style="282" bestFit="1" customWidth="1"/>
    <col min="15378" max="15378" width="14.7109375" style="282" customWidth="1"/>
    <col min="15379" max="15588" width="9.140625" style="282"/>
    <col min="15589" max="15589" width="61.7109375" style="282" customWidth="1"/>
    <col min="15590" max="15590" width="18.5703125" style="282" customWidth="1"/>
    <col min="15591" max="15597" width="16.85546875" style="282" customWidth="1"/>
    <col min="15598" max="15598" width="18.7109375" style="282" customWidth="1"/>
    <col min="15599" max="15616" width="16.85546875" style="282" customWidth="1"/>
    <col min="15617" max="15632" width="16.7109375" style="282" customWidth="1"/>
    <col min="15633" max="15633" width="13.28515625" style="282" bestFit="1" customWidth="1"/>
    <col min="15634" max="15634" width="14.7109375" style="282" customWidth="1"/>
    <col min="15635" max="15844" width="9.140625" style="282"/>
    <col min="15845" max="15845" width="61.7109375" style="282" customWidth="1"/>
    <col min="15846" max="15846" width="18.5703125" style="282" customWidth="1"/>
    <col min="15847" max="15853" width="16.85546875" style="282" customWidth="1"/>
    <col min="15854" max="15854" width="18.7109375" style="282" customWidth="1"/>
    <col min="15855" max="15872" width="16.85546875" style="282" customWidth="1"/>
    <col min="15873" max="15888" width="16.7109375" style="282" customWidth="1"/>
    <col min="15889" max="15889" width="13.28515625" style="282" bestFit="1" customWidth="1"/>
    <col min="15890" max="15890" width="14.7109375" style="282" customWidth="1"/>
    <col min="15891" max="16100" width="9.140625" style="282"/>
    <col min="16101" max="16101" width="61.7109375" style="282" customWidth="1"/>
    <col min="16102" max="16102" width="18.5703125" style="282" customWidth="1"/>
    <col min="16103" max="16109" width="16.85546875" style="282" customWidth="1"/>
    <col min="16110" max="16110" width="18.7109375" style="282" customWidth="1"/>
    <col min="16111" max="16128" width="16.85546875" style="282" customWidth="1"/>
    <col min="16129" max="16144" width="16.7109375" style="282" customWidth="1"/>
    <col min="16145" max="16145" width="13.28515625" style="282" bestFit="1" customWidth="1"/>
    <col min="16146" max="16146" width="14.7109375" style="282" customWidth="1"/>
    <col min="16147" max="16384" width="9.140625" style="282"/>
  </cols>
  <sheetData>
    <row r="1" spans="1:30" ht="18.75" x14ac:dyDescent="0.2">
      <c r="A1" s="107"/>
      <c r="B1" s="107"/>
      <c r="C1" s="107"/>
      <c r="D1" s="107"/>
      <c r="E1" s="107"/>
      <c r="F1" s="107"/>
      <c r="G1" s="107"/>
      <c r="H1" s="107"/>
      <c r="I1" s="107"/>
      <c r="J1" s="107"/>
      <c r="K1" s="108"/>
      <c r="L1" s="107"/>
      <c r="M1" s="107"/>
      <c r="N1" s="107"/>
      <c r="O1" s="107"/>
      <c r="P1" s="108" t="s">
        <v>65</v>
      </c>
      <c r="Q1" s="107"/>
      <c r="R1" s="107"/>
      <c r="S1" s="107"/>
      <c r="T1" s="107"/>
      <c r="U1" s="107"/>
      <c r="V1" s="107"/>
      <c r="W1" s="107"/>
      <c r="X1" s="107"/>
      <c r="Y1" s="107"/>
      <c r="Z1" s="107"/>
      <c r="AA1" s="107"/>
      <c r="AB1" s="107"/>
      <c r="AC1" s="107"/>
    </row>
    <row r="2" spans="1:30" ht="18.75" x14ac:dyDescent="0.3">
      <c r="A2" s="107"/>
      <c r="B2" s="107"/>
      <c r="C2" s="107"/>
      <c r="D2" s="107"/>
      <c r="E2" s="107"/>
      <c r="F2" s="107"/>
      <c r="G2" s="107"/>
      <c r="H2" s="107"/>
      <c r="I2" s="107"/>
      <c r="J2" s="107"/>
      <c r="K2" s="109"/>
      <c r="L2" s="107"/>
      <c r="M2" s="107"/>
      <c r="N2" s="107"/>
      <c r="O2" s="107"/>
      <c r="P2" s="109" t="s">
        <v>7</v>
      </c>
      <c r="Q2" s="107"/>
      <c r="R2" s="107"/>
      <c r="S2" s="107"/>
      <c r="T2" s="107"/>
      <c r="U2" s="107"/>
      <c r="V2" s="107"/>
      <c r="W2" s="107"/>
      <c r="X2" s="107"/>
      <c r="Y2" s="107"/>
      <c r="Z2" s="107"/>
      <c r="AA2" s="107"/>
      <c r="AB2" s="107"/>
      <c r="AC2" s="107"/>
    </row>
    <row r="3" spans="1:30" ht="18.75" x14ac:dyDescent="0.3">
      <c r="A3" s="284"/>
      <c r="B3" s="107"/>
      <c r="C3" s="107"/>
      <c r="D3" s="107"/>
      <c r="E3" s="107"/>
      <c r="F3" s="107"/>
      <c r="G3" s="107"/>
      <c r="H3" s="107"/>
      <c r="I3" s="107"/>
      <c r="J3" s="107"/>
      <c r="K3" s="109"/>
      <c r="L3" s="107"/>
      <c r="M3" s="107"/>
      <c r="N3" s="107"/>
      <c r="O3" s="107"/>
      <c r="P3" s="109" t="s">
        <v>287</v>
      </c>
      <c r="Q3" s="107"/>
      <c r="R3" s="107"/>
      <c r="S3" s="107"/>
      <c r="T3" s="107"/>
      <c r="U3" s="107"/>
      <c r="V3" s="107"/>
      <c r="W3" s="107"/>
      <c r="X3" s="107"/>
      <c r="Y3" s="107"/>
      <c r="Z3" s="107"/>
      <c r="AA3" s="107"/>
      <c r="AB3" s="107"/>
      <c r="AC3" s="107"/>
    </row>
    <row r="4" spans="1:30" ht="18.75" x14ac:dyDescent="0.3">
      <c r="A4" s="284"/>
      <c r="B4" s="107"/>
      <c r="C4" s="107"/>
      <c r="D4" s="107"/>
      <c r="E4" s="107"/>
      <c r="F4" s="107"/>
      <c r="G4" s="107"/>
      <c r="H4" s="107"/>
      <c r="I4" s="107"/>
      <c r="J4" s="107"/>
      <c r="K4" s="109"/>
      <c r="L4" s="107"/>
      <c r="M4" s="107"/>
      <c r="N4" s="107"/>
      <c r="O4" s="107"/>
      <c r="P4" s="107"/>
      <c r="Q4" s="107"/>
      <c r="R4" s="107"/>
      <c r="S4" s="107"/>
      <c r="T4" s="107"/>
      <c r="U4" s="107"/>
      <c r="V4" s="107"/>
      <c r="W4" s="107"/>
      <c r="X4" s="107"/>
      <c r="Y4" s="107"/>
      <c r="Z4" s="107"/>
      <c r="AA4" s="107"/>
      <c r="AB4" s="107"/>
      <c r="AC4" s="107"/>
      <c r="AD4" s="107"/>
    </row>
    <row r="5" spans="1:30" x14ac:dyDescent="0.2">
      <c r="A5" s="410" t="str">
        <f>'1. паспорт местоположение'!A5:C5</f>
        <v>Год раскрытия информации: 2023 год</v>
      </c>
      <c r="B5" s="410"/>
      <c r="C5" s="410"/>
      <c r="D5" s="410"/>
      <c r="E5" s="410"/>
      <c r="F5" s="410"/>
      <c r="G5" s="410"/>
      <c r="H5" s="410"/>
      <c r="I5" s="410"/>
      <c r="J5" s="410"/>
      <c r="K5" s="410"/>
      <c r="L5" s="410"/>
      <c r="M5" s="410"/>
      <c r="N5" s="410"/>
      <c r="O5" s="410"/>
      <c r="P5" s="410"/>
      <c r="Q5" s="91"/>
      <c r="R5" s="91"/>
      <c r="S5" s="91"/>
      <c r="T5" s="91"/>
      <c r="U5" s="91"/>
      <c r="V5" s="91"/>
      <c r="W5" s="91"/>
      <c r="X5" s="91"/>
      <c r="Y5" s="91"/>
      <c r="Z5" s="91"/>
      <c r="AA5" s="91"/>
      <c r="AB5" s="91"/>
      <c r="AC5" s="91"/>
      <c r="AD5" s="91"/>
    </row>
    <row r="6" spans="1:30" ht="18.75" x14ac:dyDescent="0.3">
      <c r="A6" s="284"/>
      <c r="B6" s="107"/>
      <c r="C6" s="107"/>
      <c r="D6" s="107"/>
      <c r="E6" s="107"/>
      <c r="F6" s="107"/>
      <c r="G6" s="107"/>
      <c r="H6" s="107"/>
      <c r="I6" s="107"/>
      <c r="J6" s="107"/>
      <c r="K6" s="109"/>
      <c r="L6" s="107"/>
      <c r="M6" s="107"/>
      <c r="N6" s="107"/>
      <c r="O6" s="107"/>
      <c r="P6" s="107"/>
      <c r="Q6" s="107"/>
      <c r="R6" s="107"/>
      <c r="S6" s="107"/>
      <c r="T6" s="107"/>
      <c r="U6" s="107"/>
      <c r="V6" s="107"/>
      <c r="W6" s="107"/>
      <c r="X6" s="107"/>
      <c r="Y6" s="107"/>
      <c r="Z6" s="107"/>
      <c r="AA6" s="107"/>
      <c r="AB6" s="107"/>
      <c r="AC6" s="107"/>
      <c r="AD6" s="107"/>
    </row>
    <row r="7" spans="1:30" ht="18.75" x14ac:dyDescent="0.2">
      <c r="A7" s="472" t="s">
        <v>6</v>
      </c>
      <c r="B7" s="472"/>
      <c r="C7" s="472"/>
      <c r="D7" s="472"/>
      <c r="E7" s="472"/>
      <c r="F7" s="472"/>
      <c r="G7" s="472"/>
      <c r="H7" s="472"/>
      <c r="I7" s="472"/>
      <c r="J7" s="472"/>
      <c r="K7" s="472"/>
      <c r="L7" s="472"/>
      <c r="M7" s="472"/>
      <c r="N7" s="472"/>
      <c r="O7" s="472"/>
      <c r="P7" s="472"/>
      <c r="Q7" s="285"/>
      <c r="R7" s="285"/>
      <c r="S7" s="285"/>
      <c r="T7" s="285"/>
      <c r="U7" s="285"/>
      <c r="V7" s="285"/>
      <c r="W7" s="285"/>
      <c r="X7" s="285"/>
      <c r="Y7" s="285"/>
      <c r="Z7" s="285"/>
      <c r="AA7" s="285"/>
      <c r="AB7" s="285"/>
      <c r="AC7" s="285"/>
      <c r="AD7" s="285"/>
    </row>
    <row r="8" spans="1:30" ht="18.75" x14ac:dyDescent="0.2">
      <c r="A8" s="286"/>
      <c r="B8" s="286"/>
      <c r="C8" s="286"/>
      <c r="D8" s="286"/>
      <c r="E8" s="286"/>
      <c r="F8" s="286"/>
      <c r="G8" s="286"/>
      <c r="H8" s="286"/>
      <c r="I8" s="286"/>
      <c r="J8" s="286"/>
      <c r="K8" s="286"/>
      <c r="L8" s="285"/>
      <c r="M8" s="285"/>
      <c r="N8" s="285"/>
      <c r="O8" s="285"/>
      <c r="P8" s="285"/>
      <c r="Q8" s="285"/>
      <c r="R8" s="285"/>
      <c r="S8" s="285"/>
      <c r="T8" s="285"/>
      <c r="U8" s="285"/>
      <c r="V8" s="285"/>
      <c r="W8" s="285"/>
      <c r="X8" s="285"/>
      <c r="Y8" s="285"/>
      <c r="Z8" s="107"/>
      <c r="AA8" s="107"/>
      <c r="AB8" s="107"/>
      <c r="AC8" s="107"/>
      <c r="AD8" s="107"/>
    </row>
    <row r="9" spans="1:30" x14ac:dyDescent="0.2">
      <c r="A9" s="473" t="str">
        <f>'1. паспорт местоположение'!A9:C9</f>
        <v>Акционерное общество "Россети Янтарь"</v>
      </c>
      <c r="B9" s="473"/>
      <c r="C9" s="473"/>
      <c r="D9" s="473"/>
      <c r="E9" s="473"/>
      <c r="F9" s="473"/>
      <c r="G9" s="473"/>
      <c r="H9" s="473"/>
      <c r="I9" s="473"/>
      <c r="J9" s="473"/>
      <c r="K9" s="473"/>
      <c r="L9" s="473"/>
      <c r="M9" s="473"/>
      <c r="N9" s="473"/>
      <c r="O9" s="473"/>
      <c r="P9" s="473"/>
      <c r="Q9" s="287"/>
      <c r="R9" s="287"/>
      <c r="S9" s="287"/>
      <c r="T9" s="287"/>
      <c r="U9" s="287"/>
      <c r="V9" s="287"/>
      <c r="W9" s="287"/>
      <c r="X9" s="287"/>
      <c r="Y9" s="287"/>
      <c r="Z9" s="287"/>
      <c r="AA9" s="287"/>
      <c r="AB9" s="287"/>
      <c r="AC9" s="287"/>
      <c r="AD9" s="287"/>
    </row>
    <row r="10" spans="1:30" x14ac:dyDescent="0.2">
      <c r="A10" s="470" t="s">
        <v>5</v>
      </c>
      <c r="B10" s="470"/>
      <c r="C10" s="470"/>
      <c r="D10" s="470"/>
      <c r="E10" s="470"/>
      <c r="F10" s="470"/>
      <c r="G10" s="470"/>
      <c r="H10" s="470"/>
      <c r="I10" s="470"/>
      <c r="J10" s="470"/>
      <c r="K10" s="470"/>
      <c r="L10" s="470"/>
      <c r="M10" s="470"/>
      <c r="N10" s="470"/>
      <c r="O10" s="470"/>
      <c r="P10" s="470"/>
      <c r="Q10" s="288"/>
      <c r="R10" s="288"/>
      <c r="S10" s="288"/>
      <c r="T10" s="288"/>
      <c r="U10" s="288"/>
      <c r="V10" s="288"/>
      <c r="W10" s="288"/>
      <c r="X10" s="288"/>
      <c r="Y10" s="288"/>
      <c r="Z10" s="288"/>
      <c r="AA10" s="288"/>
      <c r="AB10" s="288"/>
      <c r="AC10" s="288"/>
      <c r="AD10" s="288"/>
    </row>
    <row r="11" spans="1:30" ht="18.75" x14ac:dyDescent="0.2">
      <c r="A11" s="286"/>
      <c r="B11" s="286"/>
      <c r="C11" s="286"/>
      <c r="D11" s="286"/>
      <c r="E11" s="286"/>
      <c r="F11" s="286"/>
      <c r="G11" s="286"/>
      <c r="H11" s="286"/>
      <c r="I11" s="286"/>
      <c r="J11" s="286"/>
      <c r="K11" s="286"/>
      <c r="L11" s="285"/>
      <c r="M11" s="285"/>
      <c r="N11" s="285"/>
      <c r="O11" s="285"/>
      <c r="P11" s="285"/>
      <c r="Q11" s="285"/>
      <c r="R11" s="285"/>
      <c r="S11" s="285"/>
      <c r="T11" s="285"/>
      <c r="U11" s="285"/>
      <c r="V11" s="285"/>
      <c r="W11" s="285"/>
      <c r="X11" s="285"/>
      <c r="Y11" s="285"/>
      <c r="Z11" s="107"/>
      <c r="AA11" s="107"/>
      <c r="AB11" s="107"/>
      <c r="AC11" s="107"/>
      <c r="AD11" s="107"/>
    </row>
    <row r="12" spans="1:30" x14ac:dyDescent="0.2">
      <c r="A12" s="473" t="str">
        <f>'1. паспорт местоположение'!A12:C12</f>
        <v>L_19-1049</v>
      </c>
      <c r="B12" s="473"/>
      <c r="C12" s="473"/>
      <c r="D12" s="473"/>
      <c r="E12" s="473"/>
      <c r="F12" s="473"/>
      <c r="G12" s="473"/>
      <c r="H12" s="473"/>
      <c r="I12" s="473"/>
      <c r="J12" s="473"/>
      <c r="K12" s="473"/>
      <c r="L12" s="473"/>
      <c r="M12" s="473"/>
      <c r="N12" s="473"/>
      <c r="O12" s="473"/>
      <c r="P12" s="473"/>
      <c r="Q12" s="287"/>
      <c r="R12" s="287"/>
      <c r="S12" s="287"/>
      <c r="T12" s="287"/>
      <c r="U12" s="287"/>
      <c r="V12" s="287"/>
      <c r="W12" s="287"/>
      <c r="X12" s="287"/>
      <c r="Y12" s="287"/>
      <c r="Z12" s="287"/>
      <c r="AA12" s="287"/>
      <c r="AB12" s="287"/>
      <c r="AC12" s="287"/>
      <c r="AD12" s="287"/>
    </row>
    <row r="13" spans="1:30" x14ac:dyDescent="0.2">
      <c r="A13" s="470" t="s">
        <v>4</v>
      </c>
      <c r="B13" s="470"/>
      <c r="C13" s="470"/>
      <c r="D13" s="470"/>
      <c r="E13" s="470"/>
      <c r="F13" s="470"/>
      <c r="G13" s="470"/>
      <c r="H13" s="470"/>
      <c r="I13" s="470"/>
      <c r="J13" s="470"/>
      <c r="K13" s="470"/>
      <c r="L13" s="470"/>
      <c r="M13" s="470"/>
      <c r="N13" s="470"/>
      <c r="O13" s="470"/>
      <c r="P13" s="470"/>
      <c r="Q13" s="288"/>
      <c r="R13" s="288"/>
      <c r="S13" s="288"/>
      <c r="T13" s="288"/>
      <c r="U13" s="288"/>
      <c r="V13" s="288"/>
      <c r="W13" s="288"/>
      <c r="X13" s="288"/>
      <c r="Y13" s="288"/>
      <c r="Z13" s="288"/>
      <c r="AA13" s="288"/>
      <c r="AB13" s="288"/>
      <c r="AC13" s="288"/>
      <c r="AD13" s="288"/>
    </row>
    <row r="14" spans="1:30" ht="18.75" x14ac:dyDescent="0.2">
      <c r="A14" s="289"/>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90"/>
      <c r="AA14" s="290"/>
      <c r="AB14" s="290"/>
      <c r="AC14" s="290"/>
      <c r="AD14" s="290"/>
    </row>
    <row r="15" spans="1:30" ht="101.25" customHeight="1" x14ac:dyDescent="0.2">
      <c r="A15" s="469" t="str">
        <f>'1. паспорт местоположение'!A15:C15</f>
        <v>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v>
      </c>
      <c r="B15" s="469"/>
      <c r="C15" s="469"/>
      <c r="D15" s="469"/>
      <c r="E15" s="469"/>
      <c r="F15" s="469"/>
      <c r="G15" s="469"/>
      <c r="H15" s="469"/>
      <c r="I15" s="469"/>
      <c r="J15" s="469"/>
      <c r="K15" s="469"/>
      <c r="L15" s="469"/>
      <c r="M15" s="469"/>
      <c r="N15" s="469"/>
      <c r="O15" s="469"/>
      <c r="P15" s="469"/>
      <c r="Q15" s="291"/>
      <c r="R15" s="291"/>
      <c r="S15" s="291"/>
      <c r="T15" s="291"/>
      <c r="U15" s="291"/>
      <c r="V15" s="291"/>
      <c r="W15" s="291"/>
      <c r="X15" s="291"/>
      <c r="Y15" s="291"/>
      <c r="Z15" s="291"/>
      <c r="AA15" s="291"/>
      <c r="AB15" s="291"/>
      <c r="AC15" s="291"/>
      <c r="AD15" s="291"/>
    </row>
    <row r="16" spans="1:30" x14ac:dyDescent="0.2">
      <c r="A16" s="470" t="s">
        <v>3</v>
      </c>
      <c r="B16" s="470"/>
      <c r="C16" s="470"/>
      <c r="D16" s="470"/>
      <c r="E16" s="470"/>
      <c r="F16" s="470"/>
      <c r="G16" s="470"/>
      <c r="H16" s="470"/>
      <c r="I16" s="470"/>
      <c r="J16" s="470"/>
      <c r="K16" s="470"/>
      <c r="L16" s="470"/>
      <c r="M16" s="470"/>
      <c r="N16" s="470"/>
      <c r="O16" s="470"/>
      <c r="P16" s="470"/>
      <c r="Q16" s="288"/>
      <c r="R16" s="288"/>
      <c r="S16" s="288"/>
      <c r="T16" s="288"/>
      <c r="U16" s="288"/>
      <c r="V16" s="288"/>
      <c r="W16" s="288"/>
      <c r="X16" s="288"/>
      <c r="Y16" s="288"/>
      <c r="Z16" s="288"/>
      <c r="AA16" s="288"/>
      <c r="AB16" s="288"/>
      <c r="AC16" s="288"/>
      <c r="AD16" s="288"/>
    </row>
    <row r="17" spans="1:33" ht="18.75" x14ac:dyDescent="0.2">
      <c r="A17" s="292"/>
      <c r="B17" s="292"/>
      <c r="C17" s="292"/>
      <c r="D17" s="292"/>
      <c r="E17" s="292"/>
      <c r="F17" s="292"/>
      <c r="G17" s="292"/>
      <c r="H17" s="292"/>
      <c r="I17" s="292"/>
      <c r="J17" s="292"/>
      <c r="K17" s="292"/>
      <c r="L17" s="292"/>
      <c r="M17" s="292"/>
      <c r="N17" s="292"/>
      <c r="O17" s="292"/>
      <c r="P17" s="292"/>
      <c r="Q17" s="292"/>
      <c r="R17" s="292"/>
      <c r="S17" s="292"/>
      <c r="T17" s="292"/>
      <c r="U17" s="292"/>
      <c r="V17" s="292"/>
      <c r="W17" s="293"/>
      <c r="X17" s="293"/>
      <c r="Y17" s="293"/>
      <c r="Z17" s="293"/>
      <c r="AA17" s="293"/>
      <c r="AB17" s="293"/>
      <c r="AC17" s="293"/>
      <c r="AD17" s="293"/>
    </row>
    <row r="18" spans="1:33" ht="18.75" x14ac:dyDescent="0.2">
      <c r="A18" s="471" t="s">
        <v>420</v>
      </c>
      <c r="B18" s="471"/>
      <c r="C18" s="471"/>
      <c r="D18" s="471"/>
      <c r="E18" s="471"/>
      <c r="F18" s="471"/>
      <c r="G18" s="471"/>
      <c r="H18" s="471"/>
      <c r="I18" s="471"/>
      <c r="J18" s="471"/>
      <c r="K18" s="471"/>
      <c r="L18" s="471"/>
      <c r="M18" s="471"/>
      <c r="N18" s="471"/>
      <c r="O18" s="471"/>
      <c r="P18" s="471"/>
      <c r="Q18" s="294"/>
      <c r="R18" s="294"/>
      <c r="S18" s="294"/>
      <c r="T18" s="294"/>
      <c r="U18" s="294"/>
      <c r="V18" s="294"/>
      <c r="W18" s="294"/>
      <c r="X18" s="294"/>
      <c r="Y18" s="294"/>
      <c r="Z18" s="294"/>
      <c r="AA18" s="294"/>
      <c r="AB18" s="294"/>
      <c r="AC18" s="294"/>
      <c r="AD18" s="294"/>
    </row>
    <row r="19" spans="1:33" ht="18.75" hidden="1" x14ac:dyDescent="0.2">
      <c r="A19" s="295"/>
      <c r="B19" s="295"/>
      <c r="C19" s="295"/>
      <c r="D19" s="295"/>
      <c r="E19" s="295"/>
      <c r="F19" s="295"/>
      <c r="G19" s="295"/>
      <c r="H19" s="295"/>
      <c r="I19" s="295"/>
      <c r="J19" s="295"/>
      <c r="K19" s="295"/>
      <c r="L19" s="295"/>
      <c r="M19" s="295"/>
      <c r="N19" s="295"/>
      <c r="O19" s="295"/>
      <c r="P19" s="295"/>
      <c r="Q19" s="294"/>
      <c r="R19" s="294"/>
      <c r="S19" s="294"/>
      <c r="T19" s="294"/>
      <c r="U19" s="294"/>
      <c r="V19" s="294"/>
      <c r="W19" s="294"/>
      <c r="X19" s="294"/>
      <c r="Y19" s="294"/>
      <c r="Z19" s="294"/>
      <c r="AA19" s="294"/>
      <c r="AB19" s="294"/>
      <c r="AC19" s="294"/>
      <c r="AD19" s="294"/>
    </row>
    <row r="20" spans="1:33" ht="18.75" hidden="1" x14ac:dyDescent="0.2">
      <c r="A20" s="295"/>
      <c r="B20" s="295"/>
      <c r="C20" s="295"/>
      <c r="D20" s="295"/>
      <c r="E20" s="295"/>
      <c r="F20" s="295"/>
      <c r="G20" s="295"/>
      <c r="H20" s="295"/>
      <c r="I20" s="295"/>
      <c r="J20" s="295"/>
      <c r="K20" s="295"/>
      <c r="L20" s="295"/>
      <c r="M20" s="295"/>
      <c r="N20" s="295"/>
      <c r="O20" s="295"/>
      <c r="P20" s="295"/>
      <c r="Q20" s="294"/>
      <c r="R20" s="294"/>
      <c r="S20" s="294"/>
      <c r="T20" s="294"/>
      <c r="U20" s="294"/>
      <c r="V20" s="294"/>
      <c r="W20" s="294"/>
      <c r="X20" s="294"/>
      <c r="Y20" s="294"/>
      <c r="Z20" s="294"/>
      <c r="AA20" s="294"/>
      <c r="AB20" s="294"/>
      <c r="AC20" s="294"/>
      <c r="AD20" s="294"/>
    </row>
    <row r="21" spans="1:33" ht="18.75" hidden="1" x14ac:dyDescent="0.2">
      <c r="A21" s="295"/>
      <c r="B21" s="295"/>
      <c r="C21" s="295"/>
      <c r="D21" s="295"/>
      <c r="E21" s="295"/>
      <c r="F21" s="295"/>
      <c r="G21" s="295"/>
      <c r="H21" s="295"/>
      <c r="I21" s="295"/>
      <c r="J21" s="295"/>
      <c r="K21" s="295"/>
      <c r="L21" s="295"/>
      <c r="M21" s="295"/>
      <c r="N21" s="295"/>
      <c r="O21" s="295"/>
      <c r="P21" s="295"/>
      <c r="Q21" s="294"/>
      <c r="R21" s="294"/>
      <c r="S21" s="294"/>
      <c r="T21" s="294"/>
      <c r="U21" s="294"/>
      <c r="V21" s="294"/>
      <c r="W21" s="294"/>
      <c r="X21" s="294"/>
      <c r="Y21" s="294"/>
      <c r="Z21" s="294"/>
      <c r="AA21" s="294"/>
      <c r="AB21" s="294"/>
      <c r="AC21" s="294"/>
      <c r="AD21" s="294"/>
    </row>
    <row r="22" spans="1:33" x14ac:dyDescent="0.2">
      <c r="A22" s="296"/>
    </row>
    <row r="23" spans="1:33" x14ac:dyDescent="0.2">
      <c r="A23" s="298"/>
    </row>
    <row r="24" spans="1:33" s="303" customFormat="1" ht="16.5" thickBot="1" x14ac:dyDescent="0.25">
      <c r="A24" s="299" t="s">
        <v>286</v>
      </c>
      <c r="B24" s="299" t="s">
        <v>0</v>
      </c>
      <c r="C24" s="300"/>
      <c r="D24" s="301"/>
      <c r="E24" s="302"/>
      <c r="F24" s="302"/>
      <c r="G24" s="302"/>
      <c r="H24" s="302"/>
      <c r="I24" s="300"/>
      <c r="J24" s="300"/>
      <c r="K24" s="300"/>
      <c r="L24" s="300"/>
      <c r="M24" s="300"/>
      <c r="N24" s="300"/>
      <c r="O24" s="300"/>
      <c r="P24" s="300"/>
      <c r="Q24" s="300"/>
      <c r="R24" s="300"/>
      <c r="S24" s="300"/>
      <c r="T24" s="300"/>
      <c r="U24" s="300"/>
      <c r="V24" s="300"/>
      <c r="W24" s="300"/>
      <c r="X24" s="300"/>
      <c r="Y24" s="300"/>
      <c r="Z24" s="300"/>
      <c r="AA24" s="300"/>
      <c r="AB24" s="300"/>
      <c r="AC24" s="300"/>
      <c r="AE24" s="304"/>
      <c r="AF24" s="304"/>
      <c r="AG24" s="304"/>
    </row>
    <row r="25" spans="1:33" s="303" customFormat="1" x14ac:dyDescent="0.2">
      <c r="A25" s="305" t="s">
        <v>458</v>
      </c>
      <c r="B25" s="306">
        <f>'6.2. Паспорт фин осв ввод'!C30*1000000</f>
        <v>222894192.09</v>
      </c>
      <c r="C25" s="300"/>
      <c r="D25" s="300"/>
      <c r="E25" s="300"/>
      <c r="F25" s="300"/>
      <c r="G25" s="300"/>
      <c r="H25" s="300"/>
      <c r="I25" s="300"/>
      <c r="J25" s="300"/>
      <c r="K25" s="300"/>
      <c r="L25" s="300"/>
      <c r="M25" s="300"/>
      <c r="N25" s="300"/>
      <c r="O25" s="300"/>
      <c r="P25" s="300"/>
      <c r="Q25" s="300"/>
      <c r="R25" s="300"/>
      <c r="S25" s="300"/>
      <c r="T25" s="300"/>
      <c r="U25" s="300"/>
      <c r="V25" s="300"/>
      <c r="W25" s="300"/>
      <c r="X25" s="300"/>
      <c r="Y25" s="300"/>
      <c r="Z25" s="300"/>
      <c r="AA25" s="300"/>
      <c r="AB25" s="300"/>
      <c r="AC25" s="300"/>
      <c r="AE25" s="304"/>
      <c r="AF25" s="304"/>
      <c r="AG25" s="304"/>
    </row>
    <row r="26" spans="1:33" s="303" customFormat="1" x14ac:dyDescent="0.2">
      <c r="A26" s="307" t="s">
        <v>284</v>
      </c>
      <c r="B26" s="308">
        <v>0</v>
      </c>
      <c r="C26" s="300"/>
      <c r="D26" s="300"/>
      <c r="E26" s="300"/>
      <c r="F26" s="300"/>
      <c r="G26" s="300"/>
      <c r="H26" s="300"/>
      <c r="I26" s="300"/>
      <c r="J26" s="300"/>
      <c r="K26" s="300"/>
      <c r="L26" s="300"/>
      <c r="M26" s="300"/>
      <c r="N26" s="300"/>
      <c r="O26" s="300"/>
      <c r="P26" s="300"/>
      <c r="Q26" s="300"/>
      <c r="R26" s="300"/>
      <c r="S26" s="300"/>
      <c r="T26" s="300"/>
      <c r="U26" s="300"/>
      <c r="V26" s="300"/>
      <c r="W26" s="300"/>
      <c r="X26" s="300"/>
      <c r="Y26" s="300"/>
      <c r="Z26" s="300"/>
      <c r="AA26" s="300"/>
      <c r="AB26" s="300"/>
      <c r="AC26" s="300"/>
      <c r="AE26" s="304"/>
      <c r="AF26" s="304"/>
      <c r="AG26" s="304"/>
    </row>
    <row r="27" spans="1:33" s="303" customFormat="1" x14ac:dyDescent="0.2">
      <c r="A27" s="307" t="s">
        <v>282</v>
      </c>
      <c r="B27" s="308">
        <v>30</v>
      </c>
      <c r="C27" s="300"/>
      <c r="D27" s="309" t="s">
        <v>285</v>
      </c>
      <c r="E27" s="300"/>
      <c r="F27" s="300"/>
      <c r="G27" s="300"/>
      <c r="H27" s="300"/>
      <c r="I27" s="300"/>
      <c r="J27" s="300"/>
      <c r="K27" s="300"/>
      <c r="L27" s="300"/>
      <c r="M27" s="300"/>
      <c r="N27" s="300"/>
      <c r="O27" s="300"/>
      <c r="P27" s="300"/>
      <c r="Q27" s="300"/>
      <c r="R27" s="300"/>
      <c r="S27" s="300"/>
      <c r="T27" s="300"/>
      <c r="U27" s="300"/>
      <c r="V27" s="300"/>
      <c r="W27" s="300"/>
      <c r="X27" s="300"/>
      <c r="Y27" s="300"/>
      <c r="Z27" s="300"/>
      <c r="AA27" s="300"/>
      <c r="AB27" s="300"/>
      <c r="AC27" s="300"/>
      <c r="AE27" s="304"/>
      <c r="AF27" s="304"/>
      <c r="AG27" s="304"/>
    </row>
    <row r="28" spans="1:33" s="303" customFormat="1" ht="16.5" thickBot="1" x14ac:dyDescent="0.25">
      <c r="A28" s="310" t="s">
        <v>280</v>
      </c>
      <c r="B28" s="311">
        <v>1</v>
      </c>
      <c r="C28" s="300"/>
      <c r="D28" s="467" t="s">
        <v>283</v>
      </c>
      <c r="E28" s="467"/>
      <c r="F28" s="467"/>
      <c r="G28" s="312" t="str">
        <f>IF(SUM(B90:AG90)=0,"не окупается",SUM(B90:AG90))</f>
        <v>не окупается</v>
      </c>
      <c r="H28" s="313">
        <v>5.2714261097215562</v>
      </c>
      <c r="I28" s="300"/>
      <c r="J28" s="300"/>
      <c r="K28" s="300"/>
      <c r="L28" s="300"/>
      <c r="M28" s="300"/>
      <c r="N28" s="300"/>
      <c r="O28" s="300"/>
      <c r="P28" s="300"/>
      <c r="Q28" s="300"/>
      <c r="R28" s="300"/>
      <c r="S28" s="300"/>
      <c r="T28" s="300"/>
      <c r="U28" s="300"/>
      <c r="V28" s="300"/>
      <c r="W28" s="300"/>
      <c r="X28" s="300"/>
      <c r="Y28" s="300"/>
      <c r="Z28" s="300"/>
      <c r="AA28" s="300"/>
      <c r="AB28" s="300"/>
      <c r="AC28" s="300"/>
      <c r="AE28" s="304"/>
      <c r="AF28" s="304"/>
      <c r="AG28" s="304"/>
    </row>
    <row r="29" spans="1:33" s="303" customFormat="1" x14ac:dyDescent="0.2">
      <c r="A29" s="305" t="s">
        <v>279</v>
      </c>
      <c r="B29" s="306"/>
      <c r="C29" s="300"/>
      <c r="D29" s="467" t="s">
        <v>281</v>
      </c>
      <c r="E29" s="467"/>
      <c r="F29" s="467"/>
      <c r="G29" s="312" t="str">
        <f>IF(SUM(B91:AG91)=0,"не окупается",SUM(B91:AG91))</f>
        <v>не окупается</v>
      </c>
      <c r="H29" s="313">
        <v>5.4858629313431342</v>
      </c>
      <c r="I29" s="300"/>
      <c r="J29" s="300"/>
      <c r="K29" s="300"/>
      <c r="L29" s="300"/>
      <c r="M29" s="300"/>
      <c r="N29" s="300"/>
      <c r="O29" s="300"/>
      <c r="P29" s="300"/>
      <c r="Q29" s="300"/>
      <c r="R29" s="300"/>
      <c r="S29" s="300"/>
      <c r="T29" s="300"/>
      <c r="U29" s="300"/>
      <c r="V29" s="300"/>
      <c r="W29" s="300"/>
      <c r="X29" s="300"/>
      <c r="Y29" s="300"/>
      <c r="Z29" s="300"/>
      <c r="AA29" s="300"/>
      <c r="AB29" s="300"/>
      <c r="AC29" s="300"/>
      <c r="AE29" s="304"/>
      <c r="AF29" s="304"/>
      <c r="AG29" s="304"/>
    </row>
    <row r="30" spans="1:33" s="303" customFormat="1" ht="15.75" customHeight="1" x14ac:dyDescent="0.2">
      <c r="A30" s="307" t="s">
        <v>459</v>
      </c>
      <c r="B30" s="314">
        <v>3</v>
      </c>
      <c r="C30" s="300"/>
      <c r="D30" s="467" t="s">
        <v>667</v>
      </c>
      <c r="E30" s="467"/>
      <c r="F30" s="467"/>
      <c r="G30" s="315">
        <f>O88</f>
        <v>-441278502.66707158</v>
      </c>
      <c r="H30" s="316">
        <v>3580484446.8530059</v>
      </c>
      <c r="I30" s="300"/>
      <c r="J30" s="300"/>
      <c r="K30" s="300"/>
      <c r="L30" s="300"/>
      <c r="M30" s="300"/>
      <c r="N30" s="300"/>
      <c r="O30" s="300"/>
      <c r="P30" s="300"/>
      <c r="Q30" s="300"/>
      <c r="R30" s="300"/>
      <c r="S30" s="300"/>
      <c r="T30" s="300"/>
      <c r="U30" s="300"/>
      <c r="V30" s="300"/>
      <c r="W30" s="300"/>
      <c r="X30" s="300"/>
      <c r="Y30" s="300"/>
      <c r="Z30" s="300"/>
      <c r="AA30" s="300"/>
      <c r="AB30" s="300"/>
      <c r="AC30" s="300"/>
      <c r="AE30" s="304"/>
      <c r="AF30" s="304"/>
      <c r="AG30" s="304"/>
    </row>
    <row r="31" spans="1:33" s="303" customFormat="1" x14ac:dyDescent="0.2">
      <c r="A31" s="307" t="s">
        <v>278</v>
      </c>
      <c r="B31" s="314">
        <v>3</v>
      </c>
      <c r="C31" s="300"/>
      <c r="D31" s="467"/>
      <c r="E31" s="467"/>
      <c r="F31" s="467"/>
      <c r="G31" s="317"/>
      <c r="H31" s="318" t="s">
        <v>457</v>
      </c>
      <c r="I31" s="300"/>
      <c r="J31" s="300"/>
      <c r="K31" s="300"/>
      <c r="L31" s="300"/>
      <c r="M31" s="300"/>
      <c r="N31" s="300"/>
      <c r="O31" s="300"/>
      <c r="P31" s="300"/>
      <c r="Q31" s="300"/>
      <c r="R31" s="300"/>
      <c r="S31" s="300"/>
      <c r="T31" s="300"/>
      <c r="U31" s="300"/>
      <c r="V31" s="300"/>
      <c r="W31" s="300"/>
      <c r="X31" s="300"/>
      <c r="Y31" s="300"/>
      <c r="Z31" s="300"/>
      <c r="AA31" s="300"/>
      <c r="AB31" s="300"/>
      <c r="AC31" s="300"/>
      <c r="AE31" s="304"/>
      <c r="AF31" s="304"/>
      <c r="AG31" s="304"/>
    </row>
    <row r="32" spans="1:33" s="303" customFormat="1" x14ac:dyDescent="0.2">
      <c r="A32" s="307" t="s">
        <v>257</v>
      </c>
      <c r="B32" s="314"/>
      <c r="C32" s="300"/>
      <c r="D32" s="300"/>
      <c r="E32" s="300"/>
      <c r="F32" s="300"/>
      <c r="G32" s="300"/>
      <c r="H32" s="300"/>
      <c r="I32" s="300"/>
      <c r="J32" s="300"/>
      <c r="K32" s="300"/>
      <c r="L32" s="300"/>
      <c r="M32" s="300"/>
      <c r="N32" s="300"/>
      <c r="O32" s="300"/>
      <c r="P32" s="300"/>
      <c r="Q32" s="300"/>
      <c r="R32" s="300"/>
      <c r="S32" s="300"/>
      <c r="T32" s="300"/>
      <c r="U32" s="300"/>
      <c r="V32" s="300"/>
      <c r="W32" s="300"/>
      <c r="X32" s="300"/>
      <c r="Y32" s="300"/>
      <c r="Z32" s="300"/>
      <c r="AA32" s="300"/>
      <c r="AB32" s="300"/>
      <c r="AC32" s="300"/>
      <c r="AE32" s="304"/>
      <c r="AF32" s="304"/>
      <c r="AG32" s="304"/>
    </row>
    <row r="33" spans="1:34" s="303" customFormat="1" x14ac:dyDescent="0.2">
      <c r="A33" s="307" t="s">
        <v>277</v>
      </c>
      <c r="B33" s="314">
        <v>1</v>
      </c>
      <c r="C33" s="300"/>
      <c r="D33" s="300"/>
      <c r="E33" s="300"/>
      <c r="F33" s="300"/>
      <c r="G33" s="300"/>
      <c r="H33" s="300"/>
      <c r="I33" s="300"/>
      <c r="J33" s="300"/>
      <c r="K33" s="300"/>
      <c r="L33" s="300"/>
      <c r="M33" s="300"/>
      <c r="N33" s="300"/>
      <c r="O33" s="300"/>
      <c r="P33" s="300"/>
      <c r="Q33" s="300"/>
      <c r="R33" s="300"/>
      <c r="S33" s="300"/>
      <c r="T33" s="300"/>
      <c r="U33" s="300"/>
      <c r="V33" s="300"/>
      <c r="W33" s="300"/>
      <c r="X33" s="300"/>
      <c r="Y33" s="300"/>
      <c r="Z33" s="300"/>
      <c r="AA33" s="300"/>
      <c r="AB33" s="300"/>
      <c r="AC33" s="300"/>
      <c r="AE33" s="304"/>
      <c r="AF33" s="304"/>
      <c r="AG33" s="304"/>
    </row>
    <row r="34" spans="1:34" s="303" customFormat="1" x14ac:dyDescent="0.2">
      <c r="A34" s="307" t="s">
        <v>276</v>
      </c>
      <c r="B34" s="314">
        <v>1</v>
      </c>
      <c r="C34" s="300"/>
      <c r="D34" s="300"/>
      <c r="E34" s="300"/>
      <c r="F34" s="300"/>
      <c r="G34" s="300"/>
      <c r="H34" s="300"/>
      <c r="I34" s="300"/>
      <c r="J34" s="300"/>
      <c r="K34" s="300"/>
      <c r="L34" s="300"/>
      <c r="M34" s="300"/>
      <c r="N34" s="300"/>
      <c r="O34" s="300"/>
      <c r="P34" s="300"/>
      <c r="Q34" s="300"/>
      <c r="R34" s="300"/>
      <c r="S34" s="300"/>
      <c r="T34" s="300"/>
      <c r="U34" s="300"/>
      <c r="V34" s="300"/>
      <c r="W34" s="300"/>
      <c r="X34" s="300"/>
      <c r="Y34" s="300"/>
      <c r="Z34" s="300"/>
      <c r="AA34" s="300"/>
      <c r="AB34" s="300"/>
      <c r="AC34" s="300"/>
      <c r="AE34" s="304"/>
      <c r="AF34" s="304"/>
      <c r="AG34" s="304"/>
    </row>
    <row r="35" spans="1:34" s="303" customFormat="1" x14ac:dyDescent="0.2">
      <c r="A35" s="319" t="s">
        <v>668</v>
      </c>
      <c r="B35" s="314"/>
      <c r="C35" s="300"/>
      <c r="D35" s="300"/>
      <c r="E35" s="300"/>
      <c r="F35" s="300"/>
      <c r="G35" s="300"/>
      <c r="H35" s="300"/>
      <c r="I35" s="300"/>
      <c r="J35" s="300"/>
      <c r="K35" s="300"/>
      <c r="L35" s="300"/>
      <c r="M35" s="300"/>
      <c r="N35" s="300"/>
      <c r="O35" s="300"/>
      <c r="P35" s="300"/>
      <c r="Q35" s="300"/>
      <c r="R35" s="300"/>
      <c r="S35" s="300"/>
      <c r="T35" s="300"/>
      <c r="U35" s="300"/>
      <c r="V35" s="300"/>
      <c r="W35" s="300"/>
      <c r="X35" s="300"/>
      <c r="Y35" s="300"/>
      <c r="Z35" s="300"/>
      <c r="AA35" s="300"/>
      <c r="AB35" s="300"/>
      <c r="AC35" s="300"/>
      <c r="AE35" s="304"/>
      <c r="AF35" s="304"/>
      <c r="AG35" s="304"/>
    </row>
    <row r="36" spans="1:34" s="303" customFormat="1" ht="16.5" thickBot="1" x14ac:dyDescent="0.25">
      <c r="A36" s="310" t="s">
        <v>251</v>
      </c>
      <c r="B36" s="320">
        <v>0.2</v>
      </c>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E36" s="304"/>
      <c r="AF36" s="304"/>
      <c r="AG36" s="304"/>
    </row>
    <row r="37" spans="1:34" s="303" customFormat="1" x14ac:dyDescent="0.2">
      <c r="A37" s="305" t="s">
        <v>460</v>
      </c>
      <c r="B37" s="306">
        <v>0</v>
      </c>
      <c r="C37" s="300"/>
      <c r="D37" s="300"/>
      <c r="E37" s="300"/>
      <c r="F37" s="300"/>
      <c r="G37" s="300"/>
      <c r="H37" s="300"/>
      <c r="I37" s="300"/>
      <c r="J37" s="300"/>
      <c r="K37" s="300"/>
      <c r="L37" s="300"/>
      <c r="M37" s="300"/>
      <c r="N37" s="300"/>
      <c r="O37" s="300"/>
      <c r="P37" s="300"/>
      <c r="Q37" s="300"/>
      <c r="R37" s="300"/>
      <c r="S37" s="300"/>
      <c r="T37" s="300"/>
      <c r="U37" s="300"/>
      <c r="V37" s="300"/>
      <c r="W37" s="300"/>
      <c r="X37" s="300"/>
      <c r="Y37" s="300"/>
      <c r="Z37" s="300"/>
      <c r="AA37" s="300"/>
      <c r="AB37" s="300"/>
      <c r="AC37" s="300"/>
      <c r="AE37" s="304"/>
      <c r="AF37" s="304"/>
      <c r="AG37" s="304"/>
    </row>
    <row r="38" spans="1:34" s="303" customFormat="1" x14ac:dyDescent="0.2">
      <c r="A38" s="307" t="s">
        <v>275</v>
      </c>
      <c r="B38" s="314"/>
      <c r="C38" s="300"/>
      <c r="D38" s="300"/>
      <c r="E38" s="300"/>
      <c r="F38" s="300"/>
      <c r="G38" s="300"/>
      <c r="H38" s="300"/>
      <c r="I38" s="300"/>
      <c r="J38" s="300"/>
      <c r="K38" s="300"/>
      <c r="L38" s="300"/>
      <c r="M38" s="300"/>
      <c r="N38" s="300"/>
      <c r="O38" s="300"/>
      <c r="P38" s="300"/>
      <c r="Q38" s="300"/>
      <c r="R38" s="300"/>
      <c r="S38" s="300"/>
      <c r="T38" s="300"/>
      <c r="U38" s="300"/>
      <c r="V38" s="300"/>
      <c r="W38" s="300"/>
      <c r="X38" s="300"/>
      <c r="Y38" s="300"/>
      <c r="Z38" s="300"/>
      <c r="AA38" s="300"/>
      <c r="AB38" s="300"/>
      <c r="AC38" s="300"/>
      <c r="AE38" s="304"/>
      <c r="AF38" s="304"/>
      <c r="AG38" s="304"/>
    </row>
    <row r="39" spans="1:34" s="303" customFormat="1" ht="16.5" thickBot="1" x14ac:dyDescent="0.25">
      <c r="A39" s="319" t="s">
        <v>274</v>
      </c>
      <c r="B39" s="321"/>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E39" s="304"/>
      <c r="AF39" s="304"/>
      <c r="AG39" s="304"/>
    </row>
    <row r="40" spans="1:34" s="303" customFormat="1" x14ac:dyDescent="0.2">
      <c r="A40" s="322" t="s">
        <v>461</v>
      </c>
      <c r="B40" s="323">
        <v>1</v>
      </c>
      <c r="C40" s="300"/>
      <c r="D40" s="300"/>
      <c r="E40" s="300"/>
      <c r="F40" s="300"/>
      <c r="G40" s="300"/>
      <c r="H40" s="300"/>
      <c r="I40" s="300"/>
      <c r="J40" s="300"/>
      <c r="K40" s="300"/>
      <c r="L40" s="300"/>
      <c r="M40" s="300"/>
      <c r="N40" s="300"/>
      <c r="O40" s="300"/>
      <c r="P40" s="300"/>
      <c r="Q40" s="300"/>
      <c r="R40" s="300"/>
      <c r="S40" s="300"/>
      <c r="T40" s="300"/>
      <c r="U40" s="300"/>
      <c r="V40" s="300"/>
      <c r="W40" s="300"/>
      <c r="X40" s="300"/>
      <c r="Y40" s="300"/>
      <c r="Z40" s="300"/>
      <c r="AA40" s="300"/>
      <c r="AB40" s="300"/>
      <c r="AC40" s="300"/>
      <c r="AE40" s="304"/>
      <c r="AF40" s="304"/>
      <c r="AG40" s="304"/>
    </row>
    <row r="41" spans="1:34" s="303" customFormat="1" x14ac:dyDescent="0.2">
      <c r="A41" s="324" t="s">
        <v>273</v>
      </c>
      <c r="B41" s="325"/>
      <c r="C41" s="300"/>
      <c r="D41" s="300"/>
      <c r="E41" s="300"/>
      <c r="F41" s="300"/>
      <c r="G41" s="300"/>
      <c r="H41" s="300"/>
      <c r="I41" s="300"/>
      <c r="J41" s="300"/>
      <c r="K41" s="300"/>
      <c r="L41" s="300"/>
      <c r="M41" s="300"/>
      <c r="N41" s="300"/>
      <c r="O41" s="300"/>
      <c r="P41" s="300"/>
      <c r="Q41" s="300"/>
      <c r="R41" s="300"/>
      <c r="S41" s="300"/>
      <c r="T41" s="300"/>
      <c r="U41" s="300"/>
      <c r="V41" s="300"/>
      <c r="W41" s="300"/>
      <c r="X41" s="300"/>
      <c r="Y41" s="300"/>
      <c r="Z41" s="300"/>
      <c r="AA41" s="300"/>
      <c r="AB41" s="300"/>
      <c r="AC41" s="300"/>
      <c r="AE41" s="304"/>
      <c r="AF41" s="304"/>
      <c r="AG41" s="304"/>
    </row>
    <row r="42" spans="1:34" s="303" customFormat="1" x14ac:dyDescent="0.2">
      <c r="A42" s="324" t="s">
        <v>272</v>
      </c>
      <c r="B42" s="326"/>
      <c r="C42" s="300"/>
      <c r="D42" s="300"/>
      <c r="E42" s="300"/>
      <c r="F42" s="300"/>
      <c r="G42" s="300"/>
      <c r="H42" s="300"/>
      <c r="I42" s="300"/>
      <c r="J42" s="300"/>
      <c r="K42" s="300"/>
      <c r="L42" s="300"/>
      <c r="M42" s="300"/>
      <c r="N42" s="300"/>
      <c r="O42" s="300"/>
      <c r="P42" s="300"/>
      <c r="Q42" s="300"/>
      <c r="R42" s="300"/>
      <c r="S42" s="300"/>
      <c r="T42" s="300"/>
      <c r="U42" s="300"/>
      <c r="V42" s="300"/>
      <c r="W42" s="300"/>
      <c r="X42" s="300"/>
      <c r="Y42" s="300"/>
      <c r="Z42" s="300"/>
      <c r="AA42" s="300"/>
      <c r="AB42" s="300"/>
      <c r="AC42" s="300"/>
      <c r="AE42" s="304"/>
      <c r="AF42" s="304"/>
      <c r="AG42" s="304"/>
    </row>
    <row r="43" spans="1:34" s="303" customFormat="1" x14ac:dyDescent="0.2">
      <c r="A43" s="324" t="s">
        <v>271</v>
      </c>
      <c r="B43" s="326">
        <v>0</v>
      </c>
      <c r="C43" s="300"/>
      <c r="D43" s="300"/>
      <c r="E43" s="300"/>
      <c r="F43" s="300"/>
      <c r="G43" s="300"/>
      <c r="H43" s="300"/>
      <c r="I43" s="300"/>
      <c r="J43" s="300"/>
      <c r="K43" s="300"/>
      <c r="L43" s="300"/>
      <c r="M43" s="300"/>
      <c r="N43" s="300"/>
      <c r="O43" s="300"/>
      <c r="P43" s="300"/>
      <c r="Q43" s="300"/>
      <c r="R43" s="300"/>
      <c r="S43" s="300"/>
      <c r="T43" s="300"/>
      <c r="U43" s="300"/>
      <c r="V43" s="300"/>
      <c r="W43" s="300"/>
      <c r="X43" s="300"/>
      <c r="Y43" s="300"/>
      <c r="Z43" s="300"/>
      <c r="AA43" s="300"/>
      <c r="AB43" s="300"/>
      <c r="AC43" s="300"/>
      <c r="AE43" s="304"/>
      <c r="AF43" s="304"/>
      <c r="AG43" s="304"/>
    </row>
    <row r="44" spans="1:34" s="303" customFormat="1" x14ac:dyDescent="0.2">
      <c r="A44" s="324" t="s">
        <v>270</v>
      </c>
      <c r="B44" s="326">
        <v>0.13</v>
      </c>
      <c r="C44" s="300"/>
      <c r="D44" s="300"/>
      <c r="E44" s="300"/>
      <c r="F44" s="300"/>
      <c r="G44" s="300"/>
      <c r="H44" s="300"/>
      <c r="I44" s="300"/>
      <c r="J44" s="300"/>
      <c r="K44" s="300"/>
      <c r="L44" s="300"/>
      <c r="M44" s="300"/>
      <c r="N44" s="300"/>
      <c r="O44" s="300"/>
      <c r="P44" s="300"/>
      <c r="Q44" s="300"/>
      <c r="R44" s="300"/>
      <c r="S44" s="300"/>
      <c r="T44" s="300"/>
      <c r="U44" s="300"/>
      <c r="V44" s="300"/>
      <c r="W44" s="300"/>
      <c r="X44" s="300"/>
      <c r="Y44" s="300"/>
      <c r="Z44" s="300"/>
      <c r="AA44" s="300"/>
      <c r="AB44" s="300"/>
      <c r="AC44" s="300"/>
      <c r="AE44" s="304"/>
      <c r="AF44" s="304"/>
      <c r="AG44" s="304"/>
    </row>
    <row r="45" spans="1:34" s="303" customFormat="1" x14ac:dyDescent="0.2">
      <c r="A45" s="324" t="s">
        <v>269</v>
      </c>
      <c r="B45" s="326">
        <v>1</v>
      </c>
      <c r="C45" s="300"/>
      <c r="D45" s="300"/>
      <c r="E45" s="300"/>
      <c r="F45" s="300"/>
      <c r="G45" s="300"/>
      <c r="H45" s="300"/>
      <c r="I45" s="300"/>
      <c r="J45" s="300"/>
      <c r="K45" s="300"/>
      <c r="L45" s="300"/>
      <c r="M45" s="300"/>
      <c r="N45" s="300"/>
      <c r="O45" s="300"/>
      <c r="P45" s="300"/>
      <c r="Q45" s="300"/>
      <c r="R45" s="300"/>
      <c r="S45" s="300"/>
      <c r="T45" s="300"/>
      <c r="U45" s="300"/>
      <c r="V45" s="300"/>
      <c r="W45" s="300"/>
      <c r="X45" s="300"/>
      <c r="Y45" s="300"/>
      <c r="Z45" s="300"/>
      <c r="AA45" s="300"/>
      <c r="AB45" s="300"/>
      <c r="AC45" s="300"/>
      <c r="AE45" s="304"/>
      <c r="AF45" s="304"/>
      <c r="AG45" s="304"/>
    </row>
    <row r="46" spans="1:34" s="303" customFormat="1" ht="16.5" thickBot="1" x14ac:dyDescent="0.25">
      <c r="A46" s="327" t="s">
        <v>641</v>
      </c>
      <c r="B46" s="326">
        <f>B45*B44+B43*B42*(1-B36)</f>
        <v>0.13</v>
      </c>
      <c r="C46" s="328"/>
      <c r="D46" s="300"/>
      <c r="E46" s="300"/>
      <c r="F46" s="300"/>
      <c r="G46" s="300"/>
      <c r="H46" s="300"/>
      <c r="I46" s="300"/>
      <c r="J46" s="300"/>
      <c r="K46" s="300"/>
      <c r="L46" s="300"/>
      <c r="M46" s="300"/>
      <c r="N46" s="300"/>
      <c r="O46" s="300"/>
      <c r="P46" s="300"/>
      <c r="Q46" s="300"/>
      <c r="R46" s="300"/>
      <c r="S46" s="300"/>
      <c r="T46" s="300"/>
      <c r="U46" s="300"/>
      <c r="V46" s="300"/>
      <c r="W46" s="300"/>
      <c r="X46" s="300"/>
      <c r="Y46" s="300"/>
      <c r="Z46" s="300"/>
      <c r="AA46" s="300"/>
      <c r="AB46" s="300"/>
      <c r="AC46" s="300"/>
      <c r="AE46" s="304"/>
      <c r="AF46" s="304"/>
      <c r="AG46" s="304"/>
    </row>
    <row r="47" spans="1:34" s="303" customFormat="1" x14ac:dyDescent="0.2">
      <c r="A47" s="329" t="s">
        <v>268</v>
      </c>
      <c r="B47" s="330">
        <v>1</v>
      </c>
      <c r="C47" s="330">
        <v>2</v>
      </c>
      <c r="D47" s="330">
        <v>3</v>
      </c>
      <c r="E47" s="330">
        <v>4</v>
      </c>
      <c r="F47" s="330">
        <v>5</v>
      </c>
      <c r="G47" s="330">
        <v>6</v>
      </c>
      <c r="H47" s="330">
        <v>7</v>
      </c>
      <c r="I47" s="330">
        <v>8</v>
      </c>
      <c r="J47" s="330">
        <v>9</v>
      </c>
      <c r="K47" s="330">
        <v>10</v>
      </c>
      <c r="L47" s="330">
        <v>11</v>
      </c>
      <c r="M47" s="330">
        <v>12</v>
      </c>
      <c r="N47" s="330">
        <v>13</v>
      </c>
      <c r="O47" s="330">
        <v>14</v>
      </c>
      <c r="P47" s="330">
        <v>15</v>
      </c>
      <c r="Q47" s="330">
        <v>16</v>
      </c>
      <c r="R47" s="330">
        <v>17</v>
      </c>
      <c r="S47" s="330">
        <v>18</v>
      </c>
      <c r="T47" s="330">
        <v>19</v>
      </c>
      <c r="U47" s="330">
        <v>20</v>
      </c>
      <c r="V47" s="330">
        <v>21</v>
      </c>
      <c r="W47" s="330">
        <v>22</v>
      </c>
      <c r="X47" s="330">
        <v>23</v>
      </c>
      <c r="Y47" s="330">
        <v>24</v>
      </c>
      <c r="Z47" s="330">
        <v>25</v>
      </c>
      <c r="AA47" s="330">
        <v>26</v>
      </c>
      <c r="AB47" s="330">
        <v>27</v>
      </c>
      <c r="AC47" s="330">
        <v>28</v>
      </c>
      <c r="AD47" s="330">
        <v>29</v>
      </c>
      <c r="AE47" s="330">
        <v>30</v>
      </c>
      <c r="AF47" s="330">
        <v>31</v>
      </c>
      <c r="AG47" s="330">
        <v>32</v>
      </c>
      <c r="AH47" s="330">
        <v>33</v>
      </c>
    </row>
    <row r="48" spans="1:34" s="303" customFormat="1" x14ac:dyDescent="0.2">
      <c r="A48" s="331" t="s">
        <v>267</v>
      </c>
      <c r="B48" s="332">
        <v>5.0999999999999997E-2</v>
      </c>
      <c r="C48" s="332">
        <v>4.8000000000000001E-2</v>
      </c>
      <c r="D48" s="332">
        <v>4.7E-2</v>
      </c>
      <c r="E48" s="332">
        <v>4.7E-2</v>
      </c>
      <c r="F48" s="332">
        <v>4.7E-2</v>
      </c>
      <c r="G48" s="332">
        <v>4.7E-2</v>
      </c>
      <c r="H48" s="332">
        <v>4.7E-2</v>
      </c>
      <c r="I48" s="332">
        <v>4.7E-2</v>
      </c>
      <c r="J48" s="332">
        <v>4.7E-2</v>
      </c>
      <c r="K48" s="332">
        <v>4.7E-2</v>
      </c>
      <c r="L48" s="332">
        <v>4.7E-2</v>
      </c>
      <c r="M48" s="332">
        <v>4.7E-2</v>
      </c>
      <c r="N48" s="332">
        <v>4.7E-2</v>
      </c>
      <c r="O48" s="332">
        <v>4.7E-2</v>
      </c>
      <c r="P48" s="332">
        <v>4.7E-2</v>
      </c>
      <c r="Q48" s="332">
        <v>4.7E-2</v>
      </c>
      <c r="R48" s="332">
        <v>4.7E-2</v>
      </c>
      <c r="S48" s="332">
        <v>4.7E-2</v>
      </c>
      <c r="T48" s="332">
        <v>4.7E-2</v>
      </c>
      <c r="U48" s="332">
        <v>4.7E-2</v>
      </c>
      <c r="V48" s="332">
        <v>4.7E-2</v>
      </c>
      <c r="W48" s="332">
        <v>4.7E-2</v>
      </c>
      <c r="X48" s="332">
        <v>4.7E-2</v>
      </c>
      <c r="Y48" s="332">
        <v>4.7E-2</v>
      </c>
      <c r="Z48" s="332">
        <v>4.7E-2</v>
      </c>
      <c r="AA48" s="332">
        <v>4.7E-2</v>
      </c>
      <c r="AB48" s="332">
        <v>4.7E-2</v>
      </c>
      <c r="AC48" s="332">
        <v>4.7E-2</v>
      </c>
      <c r="AD48" s="332">
        <v>4.7E-2</v>
      </c>
      <c r="AE48" s="332">
        <v>4.7E-2</v>
      </c>
      <c r="AF48" s="332">
        <v>4.7E-2</v>
      </c>
      <c r="AG48" s="332">
        <v>4.7E-2</v>
      </c>
      <c r="AH48" s="332">
        <v>4.7E-2</v>
      </c>
    </row>
    <row r="49" spans="1:34" s="303" customFormat="1" x14ac:dyDescent="0.2">
      <c r="A49" s="331" t="s">
        <v>266</v>
      </c>
      <c r="B49" s="332">
        <f>B48</f>
        <v>5.0999999999999997E-2</v>
      </c>
      <c r="C49" s="332">
        <f t="shared" ref="C49:D49" si="0">(1+B49)*(1+C48)-1</f>
        <v>0.10144799999999998</v>
      </c>
      <c r="D49" s="332">
        <f t="shared" si="0"/>
        <v>0.15321605599999999</v>
      </c>
      <c r="E49" s="332">
        <f>(1+D49)*(1+E48)-1</f>
        <v>0.2074172106319998</v>
      </c>
      <c r="F49" s="332">
        <f t="shared" ref="F49:AG49" si="1">(1+E49)*(1+F48)-1</f>
        <v>0.26416581953170382</v>
      </c>
      <c r="G49" s="332">
        <f t="shared" si="1"/>
        <v>0.32358161304969379</v>
      </c>
      <c r="H49" s="332">
        <f t="shared" si="1"/>
        <v>0.38578994886302942</v>
      </c>
      <c r="I49" s="332">
        <f t="shared" si="1"/>
        <v>0.45092207645959181</v>
      </c>
      <c r="J49" s="332">
        <f t="shared" si="1"/>
        <v>0.51911541405319261</v>
      </c>
      <c r="K49" s="332">
        <f t="shared" si="1"/>
        <v>0.59051383851369255</v>
      </c>
      <c r="L49" s="332">
        <f t="shared" si="1"/>
        <v>0.66526798892383598</v>
      </c>
      <c r="M49" s="332">
        <f t="shared" si="1"/>
        <v>0.74353558440325607</v>
      </c>
      <c r="N49" s="332">
        <f t="shared" si="1"/>
        <v>0.82548175687020908</v>
      </c>
      <c r="O49" s="332">
        <f t="shared" si="1"/>
        <v>0.91127939944310876</v>
      </c>
      <c r="P49" s="332">
        <f t="shared" si="1"/>
        <v>1.0011095312169349</v>
      </c>
      <c r="Q49" s="332">
        <f t="shared" si="1"/>
        <v>1.0951616791841308</v>
      </c>
      <c r="R49" s="332">
        <f t="shared" si="1"/>
        <v>1.1936342781057849</v>
      </c>
      <c r="S49" s="332">
        <f t="shared" si="1"/>
        <v>1.2967350891767566</v>
      </c>
      <c r="T49" s="332">
        <f t="shared" si="1"/>
        <v>1.4046816383680638</v>
      </c>
      <c r="U49" s="332">
        <f t="shared" si="1"/>
        <v>1.5177016753713626</v>
      </c>
      <c r="V49" s="332">
        <f t="shared" si="1"/>
        <v>1.6360336541138163</v>
      </c>
      <c r="W49" s="332">
        <f t="shared" si="1"/>
        <v>1.7599272358571656</v>
      </c>
      <c r="X49" s="332">
        <f t="shared" si="1"/>
        <v>1.8896438159424522</v>
      </c>
      <c r="Y49" s="332">
        <f t="shared" si="1"/>
        <v>2.0254570752917473</v>
      </c>
      <c r="Z49" s="332">
        <f t="shared" si="1"/>
        <v>2.1676535578304592</v>
      </c>
      <c r="AA49" s="332">
        <f t="shared" si="1"/>
        <v>2.3165332750484904</v>
      </c>
      <c r="AB49" s="332">
        <f t="shared" si="1"/>
        <v>2.4724103389757692</v>
      </c>
      <c r="AC49" s="332">
        <f t="shared" si="1"/>
        <v>2.6356136249076303</v>
      </c>
      <c r="AD49" s="332">
        <f t="shared" si="1"/>
        <v>2.8064874652782885</v>
      </c>
      <c r="AE49" s="332">
        <f t="shared" si="1"/>
        <v>2.9853923761463679</v>
      </c>
      <c r="AF49" s="332">
        <f t="shared" si="1"/>
        <v>3.1727058178252472</v>
      </c>
      <c r="AG49" s="332">
        <f t="shared" si="1"/>
        <v>3.3688229912630332</v>
      </c>
      <c r="AH49" s="332">
        <f>(1+AG49)*(1+AH48)-1</f>
        <v>3.5741576718523955</v>
      </c>
    </row>
    <row r="50" spans="1:34" s="303" customFormat="1" ht="16.5" thickBot="1" x14ac:dyDescent="0.25">
      <c r="A50" s="333" t="s">
        <v>462</v>
      </c>
      <c r="B50" s="334">
        <v>0</v>
      </c>
      <c r="C50" s="334">
        <v>0</v>
      </c>
      <c r="D50" s="334">
        <v>0</v>
      </c>
      <c r="E50" s="334">
        <v>0</v>
      </c>
      <c r="F50" s="335"/>
      <c r="G50" s="335"/>
      <c r="H50" s="335"/>
      <c r="I50" s="335"/>
      <c r="J50" s="335"/>
      <c r="K50" s="335"/>
      <c r="L50" s="335"/>
      <c r="M50" s="335"/>
      <c r="N50" s="335"/>
      <c r="O50" s="335"/>
      <c r="P50" s="335"/>
      <c r="Q50" s="335"/>
      <c r="R50" s="335"/>
      <c r="S50" s="335"/>
      <c r="T50" s="335"/>
      <c r="U50" s="335"/>
      <c r="V50" s="335"/>
      <c r="W50" s="335"/>
      <c r="X50" s="335"/>
      <c r="Y50" s="335"/>
      <c r="Z50" s="335"/>
      <c r="AA50" s="335"/>
      <c r="AB50" s="335"/>
      <c r="AC50" s="335"/>
      <c r="AD50" s="335"/>
      <c r="AE50" s="335"/>
      <c r="AF50" s="335"/>
      <c r="AG50" s="335"/>
      <c r="AH50" s="335"/>
    </row>
    <row r="51" spans="1:34" s="303" customFormat="1" ht="16.5" thickBot="1" x14ac:dyDescent="0.3">
      <c r="A51" s="336"/>
      <c r="B51" s="300"/>
      <c r="C51" s="300"/>
      <c r="D51" s="300"/>
      <c r="E51" s="300"/>
      <c r="F51" s="300"/>
      <c r="G51" s="300"/>
      <c r="H51" s="300"/>
      <c r="I51" s="300"/>
      <c r="J51" s="300"/>
      <c r="K51" s="300"/>
      <c r="L51" s="300"/>
      <c r="M51" s="300"/>
      <c r="N51" s="300"/>
      <c r="O51" s="300"/>
      <c r="P51" s="300"/>
      <c r="Q51" s="300"/>
      <c r="R51" s="300"/>
      <c r="S51" s="300"/>
      <c r="T51" s="300"/>
      <c r="U51" s="300"/>
      <c r="V51" s="300"/>
      <c r="W51" s="300"/>
      <c r="X51" s="300"/>
      <c r="Y51" s="300"/>
      <c r="Z51" s="300"/>
      <c r="AA51" s="300"/>
      <c r="AB51" s="300"/>
      <c r="AC51" s="300"/>
      <c r="AD51" s="337"/>
      <c r="AE51" s="304"/>
      <c r="AF51" s="304"/>
      <c r="AG51" s="304"/>
    </row>
    <row r="52" spans="1:34" s="303" customFormat="1" x14ac:dyDescent="0.2">
      <c r="A52" s="338" t="s">
        <v>265</v>
      </c>
      <c r="B52" s="330">
        <v>1</v>
      </c>
      <c r="C52" s="330">
        <v>2</v>
      </c>
      <c r="D52" s="330">
        <v>3</v>
      </c>
      <c r="E52" s="330">
        <v>4</v>
      </c>
      <c r="F52" s="330">
        <v>5</v>
      </c>
      <c r="G52" s="330">
        <v>6</v>
      </c>
      <c r="H52" s="330">
        <v>7</v>
      </c>
      <c r="I52" s="330">
        <v>8</v>
      </c>
      <c r="J52" s="330">
        <v>9</v>
      </c>
      <c r="K52" s="330">
        <v>10</v>
      </c>
      <c r="L52" s="330">
        <v>11</v>
      </c>
      <c r="M52" s="330">
        <v>12</v>
      </c>
      <c r="N52" s="330">
        <v>13</v>
      </c>
      <c r="O52" s="330">
        <v>14</v>
      </c>
      <c r="P52" s="330">
        <v>15</v>
      </c>
      <c r="Q52" s="330">
        <v>16</v>
      </c>
      <c r="R52" s="330">
        <v>17</v>
      </c>
      <c r="S52" s="330">
        <v>18</v>
      </c>
      <c r="T52" s="330">
        <v>19</v>
      </c>
      <c r="U52" s="330">
        <v>20</v>
      </c>
      <c r="V52" s="330">
        <v>21</v>
      </c>
      <c r="W52" s="330">
        <v>22</v>
      </c>
      <c r="X52" s="330">
        <v>23</v>
      </c>
      <c r="Y52" s="330">
        <v>24</v>
      </c>
      <c r="Z52" s="330">
        <v>25</v>
      </c>
      <c r="AA52" s="330">
        <v>26</v>
      </c>
      <c r="AB52" s="330">
        <v>27</v>
      </c>
      <c r="AC52" s="330">
        <v>28</v>
      </c>
      <c r="AD52" s="330">
        <v>29</v>
      </c>
      <c r="AE52" s="330">
        <v>30</v>
      </c>
      <c r="AF52" s="330">
        <v>31</v>
      </c>
      <c r="AG52" s="330">
        <v>32</v>
      </c>
      <c r="AH52" s="330">
        <v>33</v>
      </c>
    </row>
    <row r="53" spans="1:34" s="303" customFormat="1" x14ac:dyDescent="0.2">
      <c r="A53" s="331" t="s">
        <v>264</v>
      </c>
      <c r="B53" s="339">
        <v>0</v>
      </c>
      <c r="C53" s="339">
        <v>0</v>
      </c>
      <c r="D53" s="339">
        <v>0</v>
      </c>
      <c r="E53" s="339">
        <v>0</v>
      </c>
      <c r="F53" s="339">
        <v>0</v>
      </c>
      <c r="G53" s="339">
        <v>0</v>
      </c>
      <c r="H53" s="339">
        <v>0</v>
      </c>
      <c r="I53" s="339">
        <v>0</v>
      </c>
      <c r="J53" s="339">
        <v>0</v>
      </c>
      <c r="K53" s="339">
        <v>0</v>
      </c>
      <c r="L53" s="339">
        <v>0</v>
      </c>
      <c r="M53" s="339">
        <v>0</v>
      </c>
      <c r="N53" s="339">
        <v>0</v>
      </c>
      <c r="O53" s="339">
        <v>0</v>
      </c>
      <c r="P53" s="339">
        <v>0</v>
      </c>
      <c r="Q53" s="339">
        <v>0</v>
      </c>
      <c r="R53" s="339">
        <v>0</v>
      </c>
      <c r="S53" s="339">
        <v>0</v>
      </c>
      <c r="T53" s="339">
        <v>0</v>
      </c>
      <c r="U53" s="339">
        <v>0</v>
      </c>
      <c r="V53" s="339">
        <v>0</v>
      </c>
      <c r="W53" s="339">
        <v>0</v>
      </c>
      <c r="X53" s="339">
        <v>0</v>
      </c>
      <c r="Y53" s="339">
        <v>0</v>
      </c>
      <c r="Z53" s="339">
        <v>0</v>
      </c>
      <c r="AA53" s="339">
        <v>0</v>
      </c>
      <c r="AB53" s="339">
        <v>0</v>
      </c>
      <c r="AC53" s="339">
        <v>0</v>
      </c>
      <c r="AD53" s="339">
        <v>0</v>
      </c>
      <c r="AE53" s="339">
        <v>0</v>
      </c>
      <c r="AF53" s="339">
        <v>0</v>
      </c>
      <c r="AG53" s="339">
        <v>0</v>
      </c>
      <c r="AH53" s="339">
        <v>0</v>
      </c>
    </row>
    <row r="54" spans="1:34" s="303" customFormat="1" x14ac:dyDescent="0.2">
      <c r="A54" s="331" t="s">
        <v>263</v>
      </c>
      <c r="B54" s="339">
        <v>0</v>
      </c>
      <c r="C54" s="339">
        <v>0</v>
      </c>
      <c r="D54" s="339">
        <v>0</v>
      </c>
      <c r="E54" s="339">
        <v>0</v>
      </c>
      <c r="F54" s="339">
        <v>0</v>
      </c>
      <c r="G54" s="339">
        <v>0</v>
      </c>
      <c r="H54" s="339">
        <v>0</v>
      </c>
      <c r="I54" s="339">
        <v>0</v>
      </c>
      <c r="J54" s="339">
        <v>0</v>
      </c>
      <c r="K54" s="339">
        <v>0</v>
      </c>
      <c r="L54" s="339">
        <v>0</v>
      </c>
      <c r="M54" s="339">
        <v>0</v>
      </c>
      <c r="N54" s="339">
        <v>0</v>
      </c>
      <c r="O54" s="339">
        <v>0</v>
      </c>
      <c r="P54" s="339">
        <v>0</v>
      </c>
      <c r="Q54" s="339">
        <v>0</v>
      </c>
      <c r="R54" s="339">
        <v>0</v>
      </c>
      <c r="S54" s="339">
        <v>0</v>
      </c>
      <c r="T54" s="339">
        <v>0</v>
      </c>
      <c r="U54" s="339">
        <v>0</v>
      </c>
      <c r="V54" s="339">
        <v>0</v>
      </c>
      <c r="W54" s="339">
        <v>0</v>
      </c>
      <c r="X54" s="339">
        <v>0</v>
      </c>
      <c r="Y54" s="339">
        <v>0</v>
      </c>
      <c r="Z54" s="339">
        <v>0</v>
      </c>
      <c r="AA54" s="339">
        <v>0</v>
      </c>
      <c r="AB54" s="339">
        <v>0</v>
      </c>
      <c r="AC54" s="339">
        <v>0</v>
      </c>
      <c r="AD54" s="339">
        <v>0</v>
      </c>
      <c r="AE54" s="339">
        <v>0</v>
      </c>
      <c r="AF54" s="339">
        <v>0</v>
      </c>
      <c r="AG54" s="339">
        <v>0</v>
      </c>
      <c r="AH54" s="339">
        <v>0</v>
      </c>
    </row>
    <row r="55" spans="1:34" s="303" customFormat="1" x14ac:dyDescent="0.2">
      <c r="A55" s="331" t="s">
        <v>262</v>
      </c>
      <c r="B55" s="339">
        <v>0</v>
      </c>
      <c r="C55" s="339">
        <v>0</v>
      </c>
      <c r="D55" s="339">
        <v>0</v>
      </c>
      <c r="E55" s="339">
        <v>0</v>
      </c>
      <c r="F55" s="339">
        <v>0</v>
      </c>
      <c r="G55" s="339">
        <v>0</v>
      </c>
      <c r="H55" s="339">
        <v>0</v>
      </c>
      <c r="I55" s="339">
        <v>0</v>
      </c>
      <c r="J55" s="339">
        <v>0</v>
      </c>
      <c r="K55" s="339">
        <v>0</v>
      </c>
      <c r="L55" s="339">
        <v>0</v>
      </c>
      <c r="M55" s="339">
        <v>0</v>
      </c>
      <c r="N55" s="339">
        <v>0</v>
      </c>
      <c r="O55" s="339">
        <v>0</v>
      </c>
      <c r="P55" s="339">
        <v>0</v>
      </c>
      <c r="Q55" s="339">
        <v>0</v>
      </c>
      <c r="R55" s="339">
        <v>0</v>
      </c>
      <c r="S55" s="339">
        <v>0</v>
      </c>
      <c r="T55" s="339">
        <v>0</v>
      </c>
      <c r="U55" s="339">
        <v>0</v>
      </c>
      <c r="V55" s="339">
        <v>0</v>
      </c>
      <c r="W55" s="339">
        <v>0</v>
      </c>
      <c r="X55" s="339">
        <v>0</v>
      </c>
      <c r="Y55" s="339">
        <v>0</v>
      </c>
      <c r="Z55" s="339">
        <v>0</v>
      </c>
      <c r="AA55" s="339">
        <v>0</v>
      </c>
      <c r="AB55" s="339">
        <v>0</v>
      </c>
      <c r="AC55" s="339">
        <v>0</v>
      </c>
      <c r="AD55" s="339">
        <v>0</v>
      </c>
      <c r="AE55" s="339">
        <v>0</v>
      </c>
      <c r="AF55" s="339">
        <v>0</v>
      </c>
      <c r="AG55" s="339">
        <v>0</v>
      </c>
      <c r="AH55" s="339">
        <v>0</v>
      </c>
    </row>
    <row r="56" spans="1:34" s="303" customFormat="1" ht="16.5" thickBot="1" x14ac:dyDescent="0.25">
      <c r="A56" s="333" t="s">
        <v>261</v>
      </c>
      <c r="B56" s="334">
        <v>0</v>
      </c>
      <c r="C56" s="334">
        <v>0</v>
      </c>
      <c r="D56" s="334">
        <v>0</v>
      </c>
      <c r="E56" s="334">
        <v>0</v>
      </c>
      <c r="F56" s="334">
        <v>0</v>
      </c>
      <c r="G56" s="334">
        <v>0</v>
      </c>
      <c r="H56" s="334">
        <v>0</v>
      </c>
      <c r="I56" s="334">
        <v>0</v>
      </c>
      <c r="J56" s="334">
        <v>0</v>
      </c>
      <c r="K56" s="334">
        <v>0</v>
      </c>
      <c r="L56" s="334">
        <v>0</v>
      </c>
      <c r="M56" s="334">
        <v>0</v>
      </c>
      <c r="N56" s="334">
        <v>0</v>
      </c>
      <c r="O56" s="334">
        <v>0</v>
      </c>
      <c r="P56" s="334">
        <v>0</v>
      </c>
      <c r="Q56" s="334">
        <v>0</v>
      </c>
      <c r="R56" s="334">
        <v>0</v>
      </c>
      <c r="S56" s="334">
        <v>0</v>
      </c>
      <c r="T56" s="334">
        <v>0</v>
      </c>
      <c r="U56" s="334">
        <v>0</v>
      </c>
      <c r="V56" s="334">
        <v>0</v>
      </c>
      <c r="W56" s="334">
        <v>0</v>
      </c>
      <c r="X56" s="334">
        <v>0</v>
      </c>
      <c r="Y56" s="334">
        <v>0</v>
      </c>
      <c r="Z56" s="334">
        <v>0</v>
      </c>
      <c r="AA56" s="334">
        <v>0</v>
      </c>
      <c r="AB56" s="334">
        <v>0</v>
      </c>
      <c r="AC56" s="334">
        <v>0</v>
      </c>
      <c r="AD56" s="334">
        <v>0</v>
      </c>
      <c r="AE56" s="334">
        <v>0</v>
      </c>
      <c r="AF56" s="334">
        <v>0</v>
      </c>
      <c r="AG56" s="334">
        <v>0</v>
      </c>
      <c r="AH56" s="334">
        <v>0</v>
      </c>
    </row>
    <row r="57" spans="1:34" s="303" customFormat="1" ht="16.5" thickBot="1" x14ac:dyDescent="0.3">
      <c r="A57" s="336"/>
      <c r="B57" s="340"/>
      <c r="C57" s="340"/>
      <c r="D57" s="340"/>
      <c r="E57" s="340"/>
      <c r="F57" s="340"/>
      <c r="G57" s="340"/>
      <c r="H57" s="340"/>
      <c r="I57" s="340"/>
      <c r="J57" s="340"/>
      <c r="K57" s="340"/>
      <c r="L57" s="340"/>
      <c r="M57" s="340"/>
      <c r="N57" s="340"/>
      <c r="O57" s="340"/>
      <c r="P57" s="340"/>
      <c r="Q57" s="340"/>
      <c r="R57" s="340"/>
      <c r="S57" s="340"/>
      <c r="T57" s="340"/>
      <c r="U57" s="340"/>
      <c r="V57" s="340"/>
      <c r="W57" s="340"/>
      <c r="X57" s="340"/>
      <c r="Y57" s="340"/>
      <c r="Z57" s="340"/>
      <c r="AA57" s="340"/>
      <c r="AB57" s="340"/>
      <c r="AC57" s="340"/>
      <c r="AD57" s="337"/>
      <c r="AE57" s="304"/>
      <c r="AF57" s="304"/>
      <c r="AG57" s="304"/>
    </row>
    <row r="58" spans="1:34" s="303" customFormat="1" x14ac:dyDescent="0.2">
      <c r="A58" s="338" t="s">
        <v>463</v>
      </c>
      <c r="B58" s="330">
        <v>1</v>
      </c>
      <c r="C58" s="330">
        <v>2</v>
      </c>
      <c r="D58" s="330">
        <v>3</v>
      </c>
      <c r="E58" s="330">
        <v>4</v>
      </c>
      <c r="F58" s="330">
        <v>5</v>
      </c>
      <c r="G58" s="330">
        <v>6</v>
      </c>
      <c r="H58" s="330">
        <v>7</v>
      </c>
      <c r="I58" s="330">
        <v>8</v>
      </c>
      <c r="J58" s="330">
        <v>9</v>
      </c>
      <c r="K58" s="330">
        <v>10</v>
      </c>
      <c r="L58" s="330">
        <v>11</v>
      </c>
      <c r="M58" s="330">
        <v>12</v>
      </c>
      <c r="N58" s="330">
        <v>13</v>
      </c>
      <c r="O58" s="330">
        <v>14</v>
      </c>
      <c r="P58" s="330">
        <v>15</v>
      </c>
      <c r="Q58" s="330">
        <v>16</v>
      </c>
      <c r="R58" s="330">
        <v>17</v>
      </c>
      <c r="S58" s="330">
        <v>18</v>
      </c>
      <c r="T58" s="330">
        <v>19</v>
      </c>
      <c r="U58" s="330">
        <v>20</v>
      </c>
      <c r="V58" s="330">
        <v>21</v>
      </c>
      <c r="W58" s="330">
        <v>22</v>
      </c>
      <c r="X58" s="330">
        <v>23</v>
      </c>
      <c r="Y58" s="330">
        <v>24</v>
      </c>
      <c r="Z58" s="330">
        <v>25</v>
      </c>
      <c r="AA58" s="330">
        <v>26</v>
      </c>
      <c r="AB58" s="330">
        <v>27</v>
      </c>
      <c r="AC58" s="330">
        <v>28</v>
      </c>
      <c r="AD58" s="330">
        <v>29</v>
      </c>
      <c r="AE58" s="330">
        <v>30</v>
      </c>
      <c r="AF58" s="330">
        <v>31</v>
      </c>
      <c r="AG58" s="330">
        <v>32</v>
      </c>
      <c r="AH58" s="330">
        <v>33</v>
      </c>
    </row>
    <row r="59" spans="1:34" s="303" customFormat="1" ht="14.25" x14ac:dyDescent="0.2">
      <c r="A59" s="341" t="s">
        <v>260</v>
      </c>
      <c r="B59" s="342">
        <f>B50*$B$28</f>
        <v>0</v>
      </c>
      <c r="C59" s="342">
        <f t="shared" ref="C59:AG59" si="2">C50*$B$28</f>
        <v>0</v>
      </c>
      <c r="D59" s="342">
        <f t="shared" si="2"/>
        <v>0</v>
      </c>
      <c r="E59" s="342">
        <f t="shared" si="2"/>
        <v>0</v>
      </c>
      <c r="F59" s="343">
        <f t="shared" si="2"/>
        <v>0</v>
      </c>
      <c r="G59" s="343">
        <f t="shared" si="2"/>
        <v>0</v>
      </c>
      <c r="H59" s="343">
        <f t="shared" si="2"/>
        <v>0</v>
      </c>
      <c r="I59" s="343">
        <f t="shared" si="2"/>
        <v>0</v>
      </c>
      <c r="J59" s="343">
        <f t="shared" si="2"/>
        <v>0</v>
      </c>
      <c r="K59" s="343">
        <f t="shared" si="2"/>
        <v>0</v>
      </c>
      <c r="L59" s="343">
        <f t="shared" si="2"/>
        <v>0</v>
      </c>
      <c r="M59" s="343">
        <f t="shared" si="2"/>
        <v>0</v>
      </c>
      <c r="N59" s="343">
        <f t="shared" si="2"/>
        <v>0</v>
      </c>
      <c r="O59" s="343">
        <f t="shared" si="2"/>
        <v>0</v>
      </c>
      <c r="P59" s="343">
        <f t="shared" si="2"/>
        <v>0</v>
      </c>
      <c r="Q59" s="343">
        <f t="shared" si="2"/>
        <v>0</v>
      </c>
      <c r="R59" s="343">
        <f t="shared" si="2"/>
        <v>0</v>
      </c>
      <c r="S59" s="343">
        <f t="shared" si="2"/>
        <v>0</v>
      </c>
      <c r="T59" s="343">
        <f t="shared" si="2"/>
        <v>0</v>
      </c>
      <c r="U59" s="343">
        <f t="shared" si="2"/>
        <v>0</v>
      </c>
      <c r="V59" s="343">
        <f t="shared" si="2"/>
        <v>0</v>
      </c>
      <c r="W59" s="343">
        <f t="shared" si="2"/>
        <v>0</v>
      </c>
      <c r="X59" s="343">
        <f t="shared" si="2"/>
        <v>0</v>
      </c>
      <c r="Y59" s="343">
        <f t="shared" si="2"/>
        <v>0</v>
      </c>
      <c r="Z59" s="343">
        <f t="shared" si="2"/>
        <v>0</v>
      </c>
      <c r="AA59" s="343">
        <f t="shared" si="2"/>
        <v>0</v>
      </c>
      <c r="AB59" s="343">
        <f t="shared" si="2"/>
        <v>0</v>
      </c>
      <c r="AC59" s="343">
        <f t="shared" si="2"/>
        <v>0</v>
      </c>
      <c r="AD59" s="343">
        <f t="shared" si="2"/>
        <v>0</v>
      </c>
      <c r="AE59" s="343">
        <f t="shared" si="2"/>
        <v>0</v>
      </c>
      <c r="AF59" s="343">
        <f t="shared" si="2"/>
        <v>0</v>
      </c>
      <c r="AG59" s="343">
        <f t="shared" si="2"/>
        <v>0</v>
      </c>
      <c r="AH59" s="343">
        <f t="shared" ref="AH59" si="3">AH50*$B$28</f>
        <v>0</v>
      </c>
    </row>
    <row r="60" spans="1:34" s="303" customFormat="1" x14ac:dyDescent="0.2">
      <c r="A60" s="331" t="s">
        <v>259</v>
      </c>
      <c r="B60" s="344">
        <f>SUM(B61:B66)</f>
        <v>0</v>
      </c>
      <c r="C60" s="344">
        <f t="shared" ref="C60:AG60" si="4">SUM(C61:C66)</f>
        <v>0</v>
      </c>
      <c r="D60" s="344">
        <f t="shared" si="4"/>
        <v>0</v>
      </c>
      <c r="E60" s="344">
        <f t="shared" si="4"/>
        <v>0</v>
      </c>
      <c r="F60" s="344">
        <f t="shared" si="4"/>
        <v>0</v>
      </c>
      <c r="G60" s="344">
        <f t="shared" si="4"/>
        <v>0</v>
      </c>
      <c r="H60" s="344">
        <f t="shared" si="4"/>
        <v>0</v>
      </c>
      <c r="I60" s="344">
        <f t="shared" si="4"/>
        <v>0</v>
      </c>
      <c r="J60" s="344">
        <f t="shared" si="4"/>
        <v>0</v>
      </c>
      <c r="K60" s="344">
        <f t="shared" si="4"/>
        <v>0</v>
      </c>
      <c r="L60" s="344">
        <f t="shared" si="4"/>
        <v>0</v>
      </c>
      <c r="M60" s="344">
        <f t="shared" si="4"/>
        <v>0</v>
      </c>
      <c r="N60" s="344">
        <f t="shared" si="4"/>
        <v>0</v>
      </c>
      <c r="O60" s="344">
        <f t="shared" si="4"/>
        <v>0</v>
      </c>
      <c r="P60" s="344">
        <f t="shared" si="4"/>
        <v>0</v>
      </c>
      <c r="Q60" s="344">
        <f t="shared" si="4"/>
        <v>0</v>
      </c>
      <c r="R60" s="344">
        <f t="shared" si="4"/>
        <v>0</v>
      </c>
      <c r="S60" s="344">
        <f t="shared" si="4"/>
        <v>0</v>
      </c>
      <c r="T60" s="344">
        <f t="shared" si="4"/>
        <v>0</v>
      </c>
      <c r="U60" s="344">
        <f t="shared" si="4"/>
        <v>0</v>
      </c>
      <c r="V60" s="344">
        <f t="shared" si="4"/>
        <v>0</v>
      </c>
      <c r="W60" s="344">
        <f t="shared" si="4"/>
        <v>0</v>
      </c>
      <c r="X60" s="344">
        <f t="shared" si="4"/>
        <v>0</v>
      </c>
      <c r="Y60" s="344">
        <f t="shared" si="4"/>
        <v>0</v>
      </c>
      <c r="Z60" s="344">
        <f t="shared" si="4"/>
        <v>0</v>
      </c>
      <c r="AA60" s="344">
        <f t="shared" si="4"/>
        <v>0</v>
      </c>
      <c r="AB60" s="344">
        <f t="shared" si="4"/>
        <v>0</v>
      </c>
      <c r="AC60" s="344">
        <f t="shared" si="4"/>
        <v>0</v>
      </c>
      <c r="AD60" s="344">
        <f t="shared" si="4"/>
        <v>0</v>
      </c>
      <c r="AE60" s="344">
        <f t="shared" si="4"/>
        <v>0</v>
      </c>
      <c r="AF60" s="344">
        <f t="shared" si="4"/>
        <v>0</v>
      </c>
      <c r="AG60" s="344">
        <f t="shared" si="4"/>
        <v>0</v>
      </c>
      <c r="AH60" s="344">
        <f t="shared" ref="AH60" si="5">SUM(AH61:AH66)</f>
        <v>0</v>
      </c>
    </row>
    <row r="61" spans="1:34" s="303" customFormat="1" x14ac:dyDescent="0.25">
      <c r="A61" s="345" t="s">
        <v>258</v>
      </c>
      <c r="B61" s="346"/>
      <c r="C61" s="346"/>
      <c r="D61" s="346"/>
      <c r="E61" s="347">
        <v>0</v>
      </c>
      <c r="F61" s="347">
        <v>0</v>
      </c>
      <c r="G61" s="347">
        <v>0</v>
      </c>
      <c r="H61" s="347">
        <f t="shared" ref="H61:AF61" si="6">-IF(H$47&lt;=$B$30,0,$B$29*(1+H$49)*$B$28)</f>
        <v>0</v>
      </c>
      <c r="I61" s="347">
        <v>0</v>
      </c>
      <c r="J61" s="347">
        <v>0</v>
      </c>
      <c r="K61" s="347">
        <f t="shared" si="6"/>
        <v>0</v>
      </c>
      <c r="L61" s="347">
        <v>0</v>
      </c>
      <c r="M61" s="347">
        <v>0</v>
      </c>
      <c r="N61" s="347">
        <f t="shared" si="6"/>
        <v>0</v>
      </c>
      <c r="O61" s="347">
        <v>0</v>
      </c>
      <c r="P61" s="347">
        <v>0</v>
      </c>
      <c r="Q61" s="347">
        <f t="shared" si="6"/>
        <v>0</v>
      </c>
      <c r="R61" s="347">
        <v>0</v>
      </c>
      <c r="S61" s="347">
        <v>0</v>
      </c>
      <c r="T61" s="347">
        <f t="shared" si="6"/>
        <v>0</v>
      </c>
      <c r="U61" s="347">
        <v>0</v>
      </c>
      <c r="V61" s="347">
        <v>0</v>
      </c>
      <c r="W61" s="347">
        <f t="shared" si="6"/>
        <v>0</v>
      </c>
      <c r="X61" s="347">
        <v>0</v>
      </c>
      <c r="Y61" s="347">
        <v>0</v>
      </c>
      <c r="Z61" s="347">
        <f t="shared" si="6"/>
        <v>0</v>
      </c>
      <c r="AA61" s="347">
        <v>0</v>
      </c>
      <c r="AB61" s="347">
        <v>0</v>
      </c>
      <c r="AC61" s="347">
        <f t="shared" si="6"/>
        <v>0</v>
      </c>
      <c r="AD61" s="347">
        <v>0</v>
      </c>
      <c r="AE61" s="347">
        <v>0</v>
      </c>
      <c r="AF61" s="347">
        <f t="shared" si="6"/>
        <v>0</v>
      </c>
      <c r="AG61" s="347">
        <v>0</v>
      </c>
      <c r="AH61" s="347">
        <v>0</v>
      </c>
    </row>
    <row r="62" spans="1:34" s="303" customFormat="1" x14ac:dyDescent="0.2">
      <c r="A62" s="345" t="s">
        <v>257</v>
      </c>
      <c r="B62" s="346"/>
      <c r="C62" s="346"/>
      <c r="D62" s="346"/>
      <c r="E62" s="344"/>
      <c r="F62" s="344">
        <f t="shared" ref="F62:AH62" si="7">-IF(F$47&lt;=$B$33,0,$B$32*(1+F$49)*$B$28)</f>
        <v>0</v>
      </c>
      <c r="G62" s="344">
        <f t="shared" si="7"/>
        <v>0</v>
      </c>
      <c r="H62" s="344">
        <f t="shared" si="7"/>
        <v>0</v>
      </c>
      <c r="I62" s="344">
        <f t="shared" si="7"/>
        <v>0</v>
      </c>
      <c r="J62" s="344">
        <f t="shared" si="7"/>
        <v>0</v>
      </c>
      <c r="K62" s="344">
        <f t="shared" si="7"/>
        <v>0</v>
      </c>
      <c r="L62" s="344">
        <f t="shared" si="7"/>
        <v>0</v>
      </c>
      <c r="M62" s="344">
        <f t="shared" si="7"/>
        <v>0</v>
      </c>
      <c r="N62" s="344">
        <f t="shared" si="7"/>
        <v>0</v>
      </c>
      <c r="O62" s="344">
        <f t="shared" si="7"/>
        <v>0</v>
      </c>
      <c r="P62" s="344">
        <f t="shared" si="7"/>
        <v>0</v>
      </c>
      <c r="Q62" s="344">
        <f t="shared" si="7"/>
        <v>0</v>
      </c>
      <c r="R62" s="344">
        <f t="shared" si="7"/>
        <v>0</v>
      </c>
      <c r="S62" s="344">
        <f t="shared" si="7"/>
        <v>0</v>
      </c>
      <c r="T62" s="344">
        <f t="shared" si="7"/>
        <v>0</v>
      </c>
      <c r="U62" s="344">
        <f t="shared" si="7"/>
        <v>0</v>
      </c>
      <c r="V62" s="344">
        <f t="shared" si="7"/>
        <v>0</v>
      </c>
      <c r="W62" s="344">
        <f t="shared" si="7"/>
        <v>0</v>
      </c>
      <c r="X62" s="344">
        <f t="shared" si="7"/>
        <v>0</v>
      </c>
      <c r="Y62" s="344">
        <f t="shared" si="7"/>
        <v>0</v>
      </c>
      <c r="Z62" s="344">
        <f t="shared" si="7"/>
        <v>0</v>
      </c>
      <c r="AA62" s="344">
        <f t="shared" si="7"/>
        <v>0</v>
      </c>
      <c r="AB62" s="344">
        <f t="shared" si="7"/>
        <v>0</v>
      </c>
      <c r="AC62" s="344">
        <f t="shared" si="7"/>
        <v>0</v>
      </c>
      <c r="AD62" s="344">
        <f t="shared" si="7"/>
        <v>0</v>
      </c>
      <c r="AE62" s="344">
        <f t="shared" si="7"/>
        <v>0</v>
      </c>
      <c r="AF62" s="344">
        <f t="shared" si="7"/>
        <v>0</v>
      </c>
      <c r="AG62" s="344">
        <f t="shared" si="7"/>
        <v>0</v>
      </c>
      <c r="AH62" s="344">
        <f t="shared" si="7"/>
        <v>0</v>
      </c>
    </row>
    <row r="63" spans="1:34" s="303" customFormat="1" x14ac:dyDescent="0.25">
      <c r="A63" s="345" t="s">
        <v>668</v>
      </c>
      <c r="B63" s="346"/>
      <c r="C63" s="346"/>
      <c r="D63" s="346"/>
      <c r="E63" s="347">
        <v>0</v>
      </c>
      <c r="F63" s="347">
        <v>0</v>
      </c>
      <c r="G63" s="347">
        <v>0</v>
      </c>
      <c r="H63" s="347">
        <v>0</v>
      </c>
      <c r="I63" s="347">
        <v>0</v>
      </c>
      <c r="J63" s="347">
        <v>0</v>
      </c>
      <c r="K63" s="347">
        <v>0</v>
      </c>
      <c r="L63" s="344">
        <f>-IF(L$47&lt;=$B$30,0,$B$35*(1+L$48)*$B$28)</f>
        <v>0</v>
      </c>
      <c r="M63" s="347">
        <v>0</v>
      </c>
      <c r="N63" s="347">
        <v>0</v>
      </c>
      <c r="O63" s="347">
        <v>0</v>
      </c>
      <c r="P63" s="347">
        <v>0</v>
      </c>
      <c r="Q63" s="347">
        <v>0</v>
      </c>
      <c r="R63" s="347">
        <v>0</v>
      </c>
      <c r="S63" s="347">
        <v>0</v>
      </c>
      <c r="T63" s="344">
        <f t="shared" ref="T63" si="8">-IF(T$47&lt;=$B$30,0,$B$35*(1+T$48)*$B$28)</f>
        <v>0</v>
      </c>
      <c r="U63" s="347">
        <v>0</v>
      </c>
      <c r="V63" s="347">
        <v>0</v>
      </c>
      <c r="W63" s="347">
        <v>0</v>
      </c>
      <c r="X63" s="347">
        <v>0</v>
      </c>
      <c r="Y63" s="347">
        <v>0</v>
      </c>
      <c r="Z63" s="347">
        <v>0</v>
      </c>
      <c r="AA63" s="347">
        <v>0</v>
      </c>
      <c r="AB63" s="344">
        <f t="shared" ref="AB63" si="9">-IF(AB$47&lt;=$B$30,0,$B$35*(1+AB$48)*$B$28)</f>
        <v>0</v>
      </c>
      <c r="AC63" s="347">
        <v>0</v>
      </c>
      <c r="AD63" s="347">
        <v>0</v>
      </c>
      <c r="AE63" s="347">
        <v>0</v>
      </c>
      <c r="AF63" s="347">
        <v>0</v>
      </c>
      <c r="AG63" s="347">
        <v>0</v>
      </c>
      <c r="AH63" s="347">
        <v>0</v>
      </c>
    </row>
    <row r="64" spans="1:34" s="303" customFormat="1" x14ac:dyDescent="0.2">
      <c r="A64" s="345" t="s">
        <v>460</v>
      </c>
      <c r="B64" s="348">
        <v>0</v>
      </c>
      <c r="C64" s="348">
        <v>0</v>
      </c>
      <c r="D64" s="348">
        <v>0</v>
      </c>
      <c r="E64" s="348">
        <v>0</v>
      </c>
      <c r="F64" s="348">
        <v>0</v>
      </c>
      <c r="G64" s="348">
        <v>0</v>
      </c>
      <c r="H64" s="348">
        <v>0</v>
      </c>
      <c r="I64" s="348">
        <v>0</v>
      </c>
      <c r="J64" s="348">
        <v>0</v>
      </c>
      <c r="K64" s="348">
        <v>0</v>
      </c>
      <c r="L64" s="348">
        <v>0</v>
      </c>
      <c r="M64" s="348">
        <v>0</v>
      </c>
      <c r="N64" s="348">
        <v>0</v>
      </c>
      <c r="O64" s="348">
        <v>0</v>
      </c>
      <c r="P64" s="348">
        <v>0</v>
      </c>
      <c r="Q64" s="348">
        <v>0</v>
      </c>
      <c r="R64" s="348">
        <v>0</v>
      </c>
      <c r="S64" s="348">
        <v>0</v>
      </c>
      <c r="T64" s="348">
        <v>0</v>
      </c>
      <c r="U64" s="348">
        <v>0</v>
      </c>
      <c r="V64" s="348">
        <v>0</v>
      </c>
      <c r="W64" s="348">
        <v>0</v>
      </c>
      <c r="X64" s="348">
        <v>0</v>
      </c>
      <c r="Y64" s="348">
        <v>0</v>
      </c>
      <c r="Z64" s="348">
        <v>0</v>
      </c>
      <c r="AA64" s="348">
        <v>0</v>
      </c>
      <c r="AB64" s="348">
        <v>0</v>
      </c>
      <c r="AC64" s="349">
        <v>0</v>
      </c>
      <c r="AD64" s="349">
        <v>0</v>
      </c>
      <c r="AE64" s="349">
        <v>0</v>
      </c>
      <c r="AF64" s="349">
        <v>0</v>
      </c>
      <c r="AG64" s="349">
        <v>0</v>
      </c>
      <c r="AH64" s="349">
        <v>0</v>
      </c>
    </row>
    <row r="65" spans="1:34" s="303" customFormat="1" x14ac:dyDescent="0.2">
      <c r="A65" s="345" t="s">
        <v>460</v>
      </c>
      <c r="B65" s="348">
        <v>0</v>
      </c>
      <c r="C65" s="348">
        <v>0</v>
      </c>
      <c r="D65" s="348">
        <v>0</v>
      </c>
      <c r="E65" s="348">
        <v>0</v>
      </c>
      <c r="F65" s="348">
        <v>0</v>
      </c>
      <c r="G65" s="348">
        <v>0</v>
      </c>
      <c r="H65" s="348">
        <v>0</v>
      </c>
      <c r="I65" s="348">
        <v>0</v>
      </c>
      <c r="J65" s="348">
        <v>0</v>
      </c>
      <c r="K65" s="348">
        <v>0</v>
      </c>
      <c r="L65" s="348">
        <v>0</v>
      </c>
      <c r="M65" s="348">
        <v>0</v>
      </c>
      <c r="N65" s="348">
        <v>0</v>
      </c>
      <c r="O65" s="348">
        <v>0</v>
      </c>
      <c r="P65" s="348">
        <v>0</v>
      </c>
      <c r="Q65" s="348">
        <v>0</v>
      </c>
      <c r="R65" s="348">
        <v>0</v>
      </c>
      <c r="S65" s="348">
        <v>0</v>
      </c>
      <c r="T65" s="348">
        <v>0</v>
      </c>
      <c r="U65" s="348">
        <v>0</v>
      </c>
      <c r="V65" s="348">
        <v>0</v>
      </c>
      <c r="W65" s="348">
        <v>0</v>
      </c>
      <c r="X65" s="348">
        <v>0</v>
      </c>
      <c r="Y65" s="348">
        <v>0</v>
      </c>
      <c r="Z65" s="348">
        <v>0</v>
      </c>
      <c r="AA65" s="348">
        <v>0</v>
      </c>
      <c r="AB65" s="348">
        <v>0</v>
      </c>
      <c r="AC65" s="349">
        <v>0</v>
      </c>
      <c r="AD65" s="349">
        <v>0</v>
      </c>
      <c r="AE65" s="349">
        <v>0</v>
      </c>
      <c r="AF65" s="349">
        <v>0</v>
      </c>
      <c r="AG65" s="349">
        <v>0</v>
      </c>
      <c r="AH65" s="349">
        <v>0</v>
      </c>
    </row>
    <row r="66" spans="1:34" s="303" customFormat="1" x14ac:dyDescent="0.2">
      <c r="A66" s="345" t="s">
        <v>669</v>
      </c>
      <c r="B66" s="348">
        <v>0</v>
      </c>
      <c r="C66" s="348">
        <v>0</v>
      </c>
      <c r="D66" s="348">
        <v>0</v>
      </c>
      <c r="E66" s="348">
        <v>0</v>
      </c>
      <c r="F66" s="348">
        <v>0</v>
      </c>
      <c r="G66" s="348">
        <v>0</v>
      </c>
      <c r="H66" s="348">
        <v>0</v>
      </c>
      <c r="I66" s="348">
        <v>0</v>
      </c>
      <c r="J66" s="348">
        <v>0</v>
      </c>
      <c r="K66" s="348">
        <v>0</v>
      </c>
      <c r="L66" s="348">
        <v>0</v>
      </c>
      <c r="M66" s="348">
        <v>0</v>
      </c>
      <c r="N66" s="348">
        <v>0</v>
      </c>
      <c r="O66" s="348">
        <v>0</v>
      </c>
      <c r="P66" s="348">
        <v>0</v>
      </c>
      <c r="Q66" s="348">
        <v>0</v>
      </c>
      <c r="R66" s="348">
        <v>0</v>
      </c>
      <c r="S66" s="348">
        <v>0</v>
      </c>
      <c r="T66" s="348">
        <v>0</v>
      </c>
      <c r="U66" s="348">
        <v>0</v>
      </c>
      <c r="V66" s="348">
        <v>0</v>
      </c>
      <c r="W66" s="348">
        <v>0</v>
      </c>
      <c r="X66" s="348">
        <v>0</v>
      </c>
      <c r="Y66" s="348">
        <v>0</v>
      </c>
      <c r="Z66" s="348">
        <v>0</v>
      </c>
      <c r="AA66" s="348">
        <v>0</v>
      </c>
      <c r="AB66" s="348">
        <v>0</v>
      </c>
      <c r="AC66" s="349">
        <v>0</v>
      </c>
      <c r="AD66" s="349">
        <v>0</v>
      </c>
      <c r="AE66" s="349">
        <v>0</v>
      </c>
      <c r="AF66" s="349">
        <v>0</v>
      </c>
      <c r="AG66" s="349">
        <v>0</v>
      </c>
      <c r="AH66" s="349">
        <v>0</v>
      </c>
    </row>
    <row r="67" spans="1:34" s="303" customFormat="1" ht="14.25" x14ac:dyDescent="0.2">
      <c r="A67" s="350" t="s">
        <v>642</v>
      </c>
      <c r="B67" s="351">
        <f>B59+B60</f>
        <v>0</v>
      </c>
      <c r="C67" s="351">
        <f t="shared" ref="C67:AG67" si="10">C59+C60</f>
        <v>0</v>
      </c>
      <c r="D67" s="351">
        <f t="shared" si="10"/>
        <v>0</v>
      </c>
      <c r="E67" s="351">
        <f t="shared" si="10"/>
        <v>0</v>
      </c>
      <c r="F67" s="351">
        <f t="shared" si="10"/>
        <v>0</v>
      </c>
      <c r="G67" s="351">
        <f t="shared" si="10"/>
        <v>0</v>
      </c>
      <c r="H67" s="351">
        <f t="shared" si="10"/>
        <v>0</v>
      </c>
      <c r="I67" s="351">
        <f t="shared" si="10"/>
        <v>0</v>
      </c>
      <c r="J67" s="351">
        <f t="shared" si="10"/>
        <v>0</v>
      </c>
      <c r="K67" s="351">
        <f t="shared" si="10"/>
        <v>0</v>
      </c>
      <c r="L67" s="351">
        <f t="shared" si="10"/>
        <v>0</v>
      </c>
      <c r="M67" s="351">
        <f t="shared" si="10"/>
        <v>0</v>
      </c>
      <c r="N67" s="351">
        <f t="shared" si="10"/>
        <v>0</v>
      </c>
      <c r="O67" s="351">
        <f t="shared" si="10"/>
        <v>0</v>
      </c>
      <c r="P67" s="351">
        <f t="shared" si="10"/>
        <v>0</v>
      </c>
      <c r="Q67" s="351">
        <f t="shared" si="10"/>
        <v>0</v>
      </c>
      <c r="R67" s="351">
        <f t="shared" si="10"/>
        <v>0</v>
      </c>
      <c r="S67" s="351">
        <f t="shared" si="10"/>
        <v>0</v>
      </c>
      <c r="T67" s="351">
        <f t="shared" si="10"/>
        <v>0</v>
      </c>
      <c r="U67" s="351">
        <f t="shared" si="10"/>
        <v>0</v>
      </c>
      <c r="V67" s="351">
        <f t="shared" si="10"/>
        <v>0</v>
      </c>
      <c r="W67" s="351">
        <f t="shared" si="10"/>
        <v>0</v>
      </c>
      <c r="X67" s="351">
        <f t="shared" si="10"/>
        <v>0</v>
      </c>
      <c r="Y67" s="351">
        <f t="shared" si="10"/>
        <v>0</v>
      </c>
      <c r="Z67" s="351">
        <f t="shared" si="10"/>
        <v>0</v>
      </c>
      <c r="AA67" s="351">
        <f t="shared" si="10"/>
        <v>0</v>
      </c>
      <c r="AB67" s="351">
        <f t="shared" si="10"/>
        <v>0</v>
      </c>
      <c r="AC67" s="351">
        <f t="shared" si="10"/>
        <v>0</v>
      </c>
      <c r="AD67" s="351">
        <f t="shared" si="10"/>
        <v>0</v>
      </c>
      <c r="AE67" s="351">
        <f t="shared" si="10"/>
        <v>0</v>
      </c>
      <c r="AF67" s="351">
        <f t="shared" si="10"/>
        <v>0</v>
      </c>
      <c r="AG67" s="351">
        <f t="shared" si="10"/>
        <v>0</v>
      </c>
      <c r="AH67" s="351">
        <f t="shared" ref="AH67" si="11">AH59+AH60</f>
        <v>0</v>
      </c>
    </row>
    <row r="68" spans="1:34" s="303" customFormat="1" x14ac:dyDescent="0.25">
      <c r="A68" s="345" t="s">
        <v>253</v>
      </c>
      <c r="B68" s="300"/>
      <c r="C68" s="346"/>
      <c r="D68" s="347"/>
      <c r="E68" s="347">
        <f>-(B25)*1.2*$B$28/$B$27</f>
        <v>-8915767.6835999992</v>
      </c>
      <c r="F68" s="347">
        <f t="shared" ref="F68:AH68" si="12">E68</f>
        <v>-8915767.6835999992</v>
      </c>
      <c r="G68" s="347">
        <f t="shared" si="12"/>
        <v>-8915767.6835999992</v>
      </c>
      <c r="H68" s="347">
        <f t="shared" si="12"/>
        <v>-8915767.6835999992</v>
      </c>
      <c r="I68" s="347">
        <f t="shared" si="12"/>
        <v>-8915767.6835999992</v>
      </c>
      <c r="J68" s="347">
        <f t="shared" si="12"/>
        <v>-8915767.6835999992</v>
      </c>
      <c r="K68" s="347">
        <f t="shared" si="12"/>
        <v>-8915767.6835999992</v>
      </c>
      <c r="L68" s="347">
        <f t="shared" si="12"/>
        <v>-8915767.6835999992</v>
      </c>
      <c r="M68" s="347">
        <f t="shared" si="12"/>
        <v>-8915767.6835999992</v>
      </c>
      <c r="N68" s="347">
        <f t="shared" si="12"/>
        <v>-8915767.6835999992</v>
      </c>
      <c r="O68" s="347">
        <f t="shared" si="12"/>
        <v>-8915767.6835999992</v>
      </c>
      <c r="P68" s="347">
        <f t="shared" si="12"/>
        <v>-8915767.6835999992</v>
      </c>
      <c r="Q68" s="347">
        <f t="shared" si="12"/>
        <v>-8915767.6835999992</v>
      </c>
      <c r="R68" s="347">
        <f t="shared" si="12"/>
        <v>-8915767.6835999992</v>
      </c>
      <c r="S68" s="347">
        <f t="shared" si="12"/>
        <v>-8915767.6835999992</v>
      </c>
      <c r="T68" s="347">
        <f t="shared" si="12"/>
        <v>-8915767.6835999992</v>
      </c>
      <c r="U68" s="347">
        <f t="shared" si="12"/>
        <v>-8915767.6835999992</v>
      </c>
      <c r="V68" s="347">
        <f t="shared" si="12"/>
        <v>-8915767.6835999992</v>
      </c>
      <c r="W68" s="347">
        <f t="shared" si="12"/>
        <v>-8915767.6835999992</v>
      </c>
      <c r="X68" s="347">
        <f t="shared" si="12"/>
        <v>-8915767.6835999992</v>
      </c>
      <c r="Y68" s="347">
        <f t="shared" si="12"/>
        <v>-8915767.6835999992</v>
      </c>
      <c r="Z68" s="347">
        <f t="shared" si="12"/>
        <v>-8915767.6835999992</v>
      </c>
      <c r="AA68" s="347">
        <f t="shared" si="12"/>
        <v>-8915767.6835999992</v>
      </c>
      <c r="AB68" s="347">
        <f t="shared" si="12"/>
        <v>-8915767.6835999992</v>
      </c>
      <c r="AC68" s="347">
        <f t="shared" si="12"/>
        <v>-8915767.6835999992</v>
      </c>
      <c r="AD68" s="347">
        <f t="shared" si="12"/>
        <v>-8915767.6835999992</v>
      </c>
      <c r="AE68" s="347">
        <f t="shared" si="12"/>
        <v>-8915767.6835999992</v>
      </c>
      <c r="AF68" s="347">
        <f t="shared" si="12"/>
        <v>-8915767.6835999992</v>
      </c>
      <c r="AG68" s="347">
        <f t="shared" si="12"/>
        <v>-8915767.6835999992</v>
      </c>
      <c r="AH68" s="347">
        <f t="shared" si="12"/>
        <v>-8915767.6835999992</v>
      </c>
    </row>
    <row r="69" spans="1:34" s="303" customFormat="1" ht="14.25" x14ac:dyDescent="0.2">
      <c r="A69" s="350" t="s">
        <v>643</v>
      </c>
      <c r="B69" s="351">
        <f>B67+B68</f>
        <v>0</v>
      </c>
      <c r="C69" s="351">
        <f t="shared" ref="C69:AG69" si="13">C67+C68</f>
        <v>0</v>
      </c>
      <c r="D69" s="351">
        <f t="shared" si="13"/>
        <v>0</v>
      </c>
      <c r="E69" s="351">
        <f t="shared" si="13"/>
        <v>-8915767.6835999992</v>
      </c>
      <c r="F69" s="351">
        <f t="shared" si="13"/>
        <v>-8915767.6835999992</v>
      </c>
      <c r="G69" s="351">
        <f t="shared" si="13"/>
        <v>-8915767.6835999992</v>
      </c>
      <c r="H69" s="351">
        <f t="shared" si="13"/>
        <v>-8915767.6835999992</v>
      </c>
      <c r="I69" s="351">
        <f t="shared" si="13"/>
        <v>-8915767.6835999992</v>
      </c>
      <c r="J69" s="351">
        <f t="shared" si="13"/>
        <v>-8915767.6835999992</v>
      </c>
      <c r="K69" s="351">
        <f t="shared" si="13"/>
        <v>-8915767.6835999992</v>
      </c>
      <c r="L69" s="351">
        <f t="shared" si="13"/>
        <v>-8915767.6835999992</v>
      </c>
      <c r="M69" s="351">
        <f t="shared" si="13"/>
        <v>-8915767.6835999992</v>
      </c>
      <c r="N69" s="351">
        <f t="shared" si="13"/>
        <v>-8915767.6835999992</v>
      </c>
      <c r="O69" s="351">
        <f t="shared" si="13"/>
        <v>-8915767.6835999992</v>
      </c>
      <c r="P69" s="351">
        <f t="shared" si="13"/>
        <v>-8915767.6835999992</v>
      </c>
      <c r="Q69" s="351">
        <f t="shared" si="13"/>
        <v>-8915767.6835999992</v>
      </c>
      <c r="R69" s="351">
        <f t="shared" si="13"/>
        <v>-8915767.6835999992</v>
      </c>
      <c r="S69" s="351">
        <f t="shared" si="13"/>
        <v>-8915767.6835999992</v>
      </c>
      <c r="T69" s="351">
        <f t="shared" si="13"/>
        <v>-8915767.6835999992</v>
      </c>
      <c r="U69" s="351">
        <f t="shared" si="13"/>
        <v>-8915767.6835999992</v>
      </c>
      <c r="V69" s="351">
        <f t="shared" si="13"/>
        <v>-8915767.6835999992</v>
      </c>
      <c r="W69" s="351">
        <f t="shared" si="13"/>
        <v>-8915767.6835999992</v>
      </c>
      <c r="X69" s="351">
        <f t="shared" si="13"/>
        <v>-8915767.6835999992</v>
      </c>
      <c r="Y69" s="351">
        <f t="shared" si="13"/>
        <v>-8915767.6835999992</v>
      </c>
      <c r="Z69" s="351">
        <f t="shared" si="13"/>
        <v>-8915767.6835999992</v>
      </c>
      <c r="AA69" s="351">
        <f t="shared" si="13"/>
        <v>-8915767.6835999992</v>
      </c>
      <c r="AB69" s="351">
        <f t="shared" si="13"/>
        <v>-8915767.6835999992</v>
      </c>
      <c r="AC69" s="351">
        <f t="shared" si="13"/>
        <v>-8915767.6835999992</v>
      </c>
      <c r="AD69" s="351">
        <f t="shared" si="13"/>
        <v>-8915767.6835999992</v>
      </c>
      <c r="AE69" s="351">
        <f t="shared" si="13"/>
        <v>-8915767.6835999992</v>
      </c>
      <c r="AF69" s="351">
        <f t="shared" si="13"/>
        <v>-8915767.6835999992</v>
      </c>
      <c r="AG69" s="351">
        <f t="shared" si="13"/>
        <v>-8915767.6835999992</v>
      </c>
      <c r="AH69" s="351">
        <f t="shared" ref="AH69" si="14">AH67+AH68</f>
        <v>-8915767.6835999992</v>
      </c>
    </row>
    <row r="70" spans="1:34" s="303" customFormat="1" x14ac:dyDescent="0.2">
      <c r="A70" s="345" t="s">
        <v>252</v>
      </c>
      <c r="B70" s="348">
        <v>0</v>
      </c>
      <c r="C70" s="348">
        <v>0</v>
      </c>
      <c r="D70" s="348">
        <v>0</v>
      </c>
      <c r="E70" s="348">
        <v>0</v>
      </c>
      <c r="F70" s="348">
        <v>0</v>
      </c>
      <c r="G70" s="348">
        <v>0</v>
      </c>
      <c r="H70" s="348">
        <v>0</v>
      </c>
      <c r="I70" s="348">
        <v>0</v>
      </c>
      <c r="J70" s="348">
        <v>0</v>
      </c>
      <c r="K70" s="348">
        <v>0</v>
      </c>
      <c r="L70" s="348">
        <v>0</v>
      </c>
      <c r="M70" s="348">
        <v>0</v>
      </c>
      <c r="N70" s="348">
        <v>0</v>
      </c>
      <c r="O70" s="348">
        <v>0</v>
      </c>
      <c r="P70" s="348">
        <v>0</v>
      </c>
      <c r="Q70" s="348">
        <v>0</v>
      </c>
      <c r="R70" s="348">
        <v>0</v>
      </c>
      <c r="S70" s="348">
        <v>0</v>
      </c>
      <c r="T70" s="348">
        <v>0</v>
      </c>
      <c r="U70" s="348">
        <v>0</v>
      </c>
      <c r="V70" s="348">
        <v>0</v>
      </c>
      <c r="W70" s="348">
        <v>0</v>
      </c>
      <c r="X70" s="348">
        <v>0</v>
      </c>
      <c r="Y70" s="348">
        <v>0</v>
      </c>
      <c r="Z70" s="348">
        <v>0</v>
      </c>
      <c r="AA70" s="348">
        <v>0</v>
      </c>
      <c r="AB70" s="348">
        <v>0</v>
      </c>
      <c r="AC70" s="349">
        <v>0</v>
      </c>
      <c r="AD70" s="349">
        <v>0</v>
      </c>
      <c r="AE70" s="349">
        <v>0</v>
      </c>
      <c r="AF70" s="349">
        <v>0</v>
      </c>
      <c r="AG70" s="349">
        <v>0</v>
      </c>
      <c r="AH70" s="349">
        <v>0</v>
      </c>
    </row>
    <row r="71" spans="1:34" s="303" customFormat="1" ht="14.25" x14ac:dyDescent="0.2">
      <c r="A71" s="350" t="s">
        <v>256</v>
      </c>
      <c r="B71" s="351">
        <f t="shared" ref="B71:AG71" si="15">B69+B70</f>
        <v>0</v>
      </c>
      <c r="C71" s="351">
        <f t="shared" si="15"/>
        <v>0</v>
      </c>
      <c r="D71" s="351">
        <f t="shared" si="15"/>
        <v>0</v>
      </c>
      <c r="E71" s="351">
        <f t="shared" si="15"/>
        <v>-8915767.6835999992</v>
      </c>
      <c r="F71" s="351">
        <f t="shared" si="15"/>
        <v>-8915767.6835999992</v>
      </c>
      <c r="G71" s="351">
        <f t="shared" si="15"/>
        <v>-8915767.6835999992</v>
      </c>
      <c r="H71" s="351">
        <f t="shared" si="15"/>
        <v>-8915767.6835999992</v>
      </c>
      <c r="I71" s="351">
        <f t="shared" si="15"/>
        <v>-8915767.6835999992</v>
      </c>
      <c r="J71" s="351">
        <f t="shared" si="15"/>
        <v>-8915767.6835999992</v>
      </c>
      <c r="K71" s="351">
        <f t="shared" si="15"/>
        <v>-8915767.6835999992</v>
      </c>
      <c r="L71" s="351">
        <f t="shared" si="15"/>
        <v>-8915767.6835999992</v>
      </c>
      <c r="M71" s="351">
        <f t="shared" si="15"/>
        <v>-8915767.6835999992</v>
      </c>
      <c r="N71" s="351">
        <f t="shared" si="15"/>
        <v>-8915767.6835999992</v>
      </c>
      <c r="O71" s="351">
        <f t="shared" si="15"/>
        <v>-8915767.6835999992</v>
      </c>
      <c r="P71" s="351">
        <f t="shared" si="15"/>
        <v>-8915767.6835999992</v>
      </c>
      <c r="Q71" s="351">
        <f t="shared" si="15"/>
        <v>-8915767.6835999992</v>
      </c>
      <c r="R71" s="351">
        <f t="shared" si="15"/>
        <v>-8915767.6835999992</v>
      </c>
      <c r="S71" s="351">
        <f t="shared" si="15"/>
        <v>-8915767.6835999992</v>
      </c>
      <c r="T71" s="351">
        <f t="shared" si="15"/>
        <v>-8915767.6835999992</v>
      </c>
      <c r="U71" s="351">
        <f t="shared" si="15"/>
        <v>-8915767.6835999992</v>
      </c>
      <c r="V71" s="351">
        <f t="shared" si="15"/>
        <v>-8915767.6835999992</v>
      </c>
      <c r="W71" s="351">
        <f t="shared" si="15"/>
        <v>-8915767.6835999992</v>
      </c>
      <c r="X71" s="351">
        <f t="shared" si="15"/>
        <v>-8915767.6835999992</v>
      </c>
      <c r="Y71" s="351">
        <f t="shared" si="15"/>
        <v>-8915767.6835999992</v>
      </c>
      <c r="Z71" s="351">
        <f t="shared" si="15"/>
        <v>-8915767.6835999992</v>
      </c>
      <c r="AA71" s="351">
        <f t="shared" si="15"/>
        <v>-8915767.6835999992</v>
      </c>
      <c r="AB71" s="351">
        <f t="shared" si="15"/>
        <v>-8915767.6835999992</v>
      </c>
      <c r="AC71" s="351">
        <f t="shared" si="15"/>
        <v>-8915767.6835999992</v>
      </c>
      <c r="AD71" s="351">
        <f t="shared" si="15"/>
        <v>-8915767.6835999992</v>
      </c>
      <c r="AE71" s="351">
        <f t="shared" si="15"/>
        <v>-8915767.6835999992</v>
      </c>
      <c r="AF71" s="351">
        <f t="shared" si="15"/>
        <v>-8915767.6835999992</v>
      </c>
      <c r="AG71" s="351">
        <f t="shared" si="15"/>
        <v>-8915767.6835999992</v>
      </c>
      <c r="AH71" s="351">
        <f t="shared" ref="AH71" si="16">AH69+AH70</f>
        <v>-8915767.6835999992</v>
      </c>
    </row>
    <row r="72" spans="1:34" s="303" customFormat="1" x14ac:dyDescent="0.25">
      <c r="A72" s="345" t="s">
        <v>251</v>
      </c>
      <c r="B72" s="347">
        <f>-B71*$B$36</f>
        <v>0</v>
      </c>
      <c r="C72" s="347">
        <f t="shared" ref="C72:AG72" si="17">-C71*$B$36</f>
        <v>0</v>
      </c>
      <c r="D72" s="347">
        <f t="shared" si="17"/>
        <v>0</v>
      </c>
      <c r="E72" s="347">
        <f t="shared" si="17"/>
        <v>1783153.53672</v>
      </c>
      <c r="F72" s="347">
        <f t="shared" si="17"/>
        <v>1783153.53672</v>
      </c>
      <c r="G72" s="347">
        <f t="shared" si="17"/>
        <v>1783153.53672</v>
      </c>
      <c r="H72" s="347">
        <f t="shared" si="17"/>
        <v>1783153.53672</v>
      </c>
      <c r="I72" s="347">
        <f t="shared" si="17"/>
        <v>1783153.53672</v>
      </c>
      <c r="J72" s="347">
        <f t="shared" si="17"/>
        <v>1783153.53672</v>
      </c>
      <c r="K72" s="347">
        <f t="shared" si="17"/>
        <v>1783153.53672</v>
      </c>
      <c r="L72" s="347">
        <f t="shared" si="17"/>
        <v>1783153.53672</v>
      </c>
      <c r="M72" s="347">
        <f t="shared" si="17"/>
        <v>1783153.53672</v>
      </c>
      <c r="N72" s="347">
        <f t="shared" si="17"/>
        <v>1783153.53672</v>
      </c>
      <c r="O72" s="347">
        <f t="shared" si="17"/>
        <v>1783153.53672</v>
      </c>
      <c r="P72" s="347">
        <f t="shared" si="17"/>
        <v>1783153.53672</v>
      </c>
      <c r="Q72" s="347">
        <f t="shared" si="17"/>
        <v>1783153.53672</v>
      </c>
      <c r="R72" s="347">
        <f t="shared" si="17"/>
        <v>1783153.53672</v>
      </c>
      <c r="S72" s="347">
        <f t="shared" si="17"/>
        <v>1783153.53672</v>
      </c>
      <c r="T72" s="347">
        <f t="shared" si="17"/>
        <v>1783153.53672</v>
      </c>
      <c r="U72" s="347">
        <f t="shared" si="17"/>
        <v>1783153.53672</v>
      </c>
      <c r="V72" s="347">
        <f t="shared" si="17"/>
        <v>1783153.53672</v>
      </c>
      <c r="W72" s="347">
        <f t="shared" si="17"/>
        <v>1783153.53672</v>
      </c>
      <c r="X72" s="347">
        <f t="shared" si="17"/>
        <v>1783153.53672</v>
      </c>
      <c r="Y72" s="347">
        <f t="shared" si="17"/>
        <v>1783153.53672</v>
      </c>
      <c r="Z72" s="347">
        <f t="shared" si="17"/>
        <v>1783153.53672</v>
      </c>
      <c r="AA72" s="347">
        <f t="shared" si="17"/>
        <v>1783153.53672</v>
      </c>
      <c r="AB72" s="347">
        <f t="shared" si="17"/>
        <v>1783153.53672</v>
      </c>
      <c r="AC72" s="347">
        <f t="shared" si="17"/>
        <v>1783153.53672</v>
      </c>
      <c r="AD72" s="347">
        <f t="shared" si="17"/>
        <v>1783153.53672</v>
      </c>
      <c r="AE72" s="347">
        <f t="shared" si="17"/>
        <v>1783153.53672</v>
      </c>
      <c r="AF72" s="347">
        <f t="shared" si="17"/>
        <v>1783153.53672</v>
      </c>
      <c r="AG72" s="347">
        <f t="shared" si="17"/>
        <v>1783153.53672</v>
      </c>
      <c r="AH72" s="347">
        <f t="shared" ref="AH72" si="18">-AH71*$B$36</f>
        <v>1783153.53672</v>
      </c>
    </row>
    <row r="73" spans="1:34" s="303" customFormat="1" ht="15" thickBot="1" x14ac:dyDescent="0.25">
      <c r="A73" s="352" t="s">
        <v>255</v>
      </c>
      <c r="B73" s="353">
        <f t="shared" ref="B73:AG73" si="19">B71+B72</f>
        <v>0</v>
      </c>
      <c r="C73" s="353">
        <f t="shared" si="19"/>
        <v>0</v>
      </c>
      <c r="D73" s="353">
        <f t="shared" si="19"/>
        <v>0</v>
      </c>
      <c r="E73" s="353">
        <f t="shared" si="19"/>
        <v>-7132614.146879999</v>
      </c>
      <c r="F73" s="353">
        <f t="shared" si="19"/>
        <v>-7132614.146879999</v>
      </c>
      <c r="G73" s="353">
        <f t="shared" si="19"/>
        <v>-7132614.146879999</v>
      </c>
      <c r="H73" s="353">
        <f t="shared" si="19"/>
        <v>-7132614.146879999</v>
      </c>
      <c r="I73" s="353">
        <f t="shared" si="19"/>
        <v>-7132614.146879999</v>
      </c>
      <c r="J73" s="353">
        <f t="shared" si="19"/>
        <v>-7132614.146879999</v>
      </c>
      <c r="K73" s="353">
        <f t="shared" si="19"/>
        <v>-7132614.146879999</v>
      </c>
      <c r="L73" s="353">
        <f t="shared" si="19"/>
        <v>-7132614.146879999</v>
      </c>
      <c r="M73" s="353">
        <f t="shared" si="19"/>
        <v>-7132614.146879999</v>
      </c>
      <c r="N73" s="353">
        <f t="shared" si="19"/>
        <v>-7132614.146879999</v>
      </c>
      <c r="O73" s="353">
        <f t="shared" si="19"/>
        <v>-7132614.146879999</v>
      </c>
      <c r="P73" s="353">
        <f t="shared" si="19"/>
        <v>-7132614.146879999</v>
      </c>
      <c r="Q73" s="353">
        <f t="shared" si="19"/>
        <v>-7132614.146879999</v>
      </c>
      <c r="R73" s="353">
        <f t="shared" si="19"/>
        <v>-7132614.146879999</v>
      </c>
      <c r="S73" s="353">
        <f t="shared" si="19"/>
        <v>-7132614.146879999</v>
      </c>
      <c r="T73" s="353">
        <f t="shared" si="19"/>
        <v>-7132614.146879999</v>
      </c>
      <c r="U73" s="353">
        <f t="shared" si="19"/>
        <v>-7132614.146879999</v>
      </c>
      <c r="V73" s="353">
        <f t="shared" si="19"/>
        <v>-7132614.146879999</v>
      </c>
      <c r="W73" s="353">
        <f t="shared" si="19"/>
        <v>-7132614.146879999</v>
      </c>
      <c r="X73" s="353">
        <f t="shared" si="19"/>
        <v>-7132614.146879999</v>
      </c>
      <c r="Y73" s="353">
        <f t="shared" si="19"/>
        <v>-7132614.146879999</v>
      </c>
      <c r="Z73" s="353">
        <f t="shared" si="19"/>
        <v>-7132614.146879999</v>
      </c>
      <c r="AA73" s="353">
        <f t="shared" si="19"/>
        <v>-7132614.146879999</v>
      </c>
      <c r="AB73" s="353">
        <f t="shared" si="19"/>
        <v>-7132614.146879999</v>
      </c>
      <c r="AC73" s="353">
        <f t="shared" si="19"/>
        <v>-7132614.146879999</v>
      </c>
      <c r="AD73" s="353">
        <f t="shared" si="19"/>
        <v>-7132614.146879999</v>
      </c>
      <c r="AE73" s="353">
        <f t="shared" si="19"/>
        <v>-7132614.146879999</v>
      </c>
      <c r="AF73" s="353">
        <f t="shared" si="19"/>
        <v>-7132614.146879999</v>
      </c>
      <c r="AG73" s="353">
        <f t="shared" si="19"/>
        <v>-7132614.146879999</v>
      </c>
      <c r="AH73" s="353">
        <f t="shared" ref="AH73" si="20">AH71+AH72</f>
        <v>-7132614.146879999</v>
      </c>
    </row>
    <row r="74" spans="1:34" s="303" customFormat="1" ht="16.5" thickBot="1" x14ac:dyDescent="0.25">
      <c r="A74" s="336"/>
      <c r="B74" s="354">
        <v>0.5</v>
      </c>
      <c r="C74" s="354">
        <f>B74+1</f>
        <v>1.5</v>
      </c>
      <c r="D74" s="354">
        <f t="shared" ref="D74:AH74" si="21">C74+1</f>
        <v>2.5</v>
      </c>
      <c r="E74" s="354">
        <f t="shared" si="21"/>
        <v>3.5</v>
      </c>
      <c r="F74" s="354">
        <f t="shared" si="21"/>
        <v>4.5</v>
      </c>
      <c r="G74" s="354">
        <f t="shared" si="21"/>
        <v>5.5</v>
      </c>
      <c r="H74" s="354">
        <f t="shared" si="21"/>
        <v>6.5</v>
      </c>
      <c r="I74" s="354">
        <f t="shared" si="21"/>
        <v>7.5</v>
      </c>
      <c r="J74" s="354">
        <f t="shared" si="21"/>
        <v>8.5</v>
      </c>
      <c r="K74" s="354">
        <f t="shared" si="21"/>
        <v>9.5</v>
      </c>
      <c r="L74" s="354">
        <f t="shared" si="21"/>
        <v>10.5</v>
      </c>
      <c r="M74" s="354">
        <f t="shared" si="21"/>
        <v>11.5</v>
      </c>
      <c r="N74" s="354">
        <f t="shared" si="21"/>
        <v>12.5</v>
      </c>
      <c r="O74" s="354">
        <f t="shared" si="21"/>
        <v>13.5</v>
      </c>
      <c r="P74" s="354">
        <f t="shared" si="21"/>
        <v>14.5</v>
      </c>
      <c r="Q74" s="354">
        <f t="shared" si="21"/>
        <v>15.5</v>
      </c>
      <c r="R74" s="354">
        <f t="shared" si="21"/>
        <v>16.5</v>
      </c>
      <c r="S74" s="354">
        <f t="shared" si="21"/>
        <v>17.5</v>
      </c>
      <c r="T74" s="354">
        <f t="shared" si="21"/>
        <v>18.5</v>
      </c>
      <c r="U74" s="354">
        <f t="shared" si="21"/>
        <v>19.5</v>
      </c>
      <c r="V74" s="354">
        <f t="shared" si="21"/>
        <v>20.5</v>
      </c>
      <c r="W74" s="354">
        <f t="shared" si="21"/>
        <v>21.5</v>
      </c>
      <c r="X74" s="354">
        <f t="shared" si="21"/>
        <v>22.5</v>
      </c>
      <c r="Y74" s="354">
        <f t="shared" si="21"/>
        <v>23.5</v>
      </c>
      <c r="Z74" s="354">
        <f t="shared" si="21"/>
        <v>24.5</v>
      </c>
      <c r="AA74" s="354">
        <f t="shared" si="21"/>
        <v>25.5</v>
      </c>
      <c r="AB74" s="354">
        <f t="shared" si="21"/>
        <v>26.5</v>
      </c>
      <c r="AC74" s="354">
        <f t="shared" si="21"/>
        <v>27.5</v>
      </c>
      <c r="AD74" s="354">
        <f t="shared" si="21"/>
        <v>28.5</v>
      </c>
      <c r="AE74" s="354">
        <f t="shared" si="21"/>
        <v>29.5</v>
      </c>
      <c r="AF74" s="354">
        <f t="shared" si="21"/>
        <v>30.5</v>
      </c>
      <c r="AG74" s="354">
        <f t="shared" si="21"/>
        <v>31.5</v>
      </c>
      <c r="AH74" s="354">
        <f t="shared" si="21"/>
        <v>32.5</v>
      </c>
    </row>
    <row r="75" spans="1:34" s="303" customFormat="1" x14ac:dyDescent="0.2">
      <c r="A75" s="338" t="s">
        <v>254</v>
      </c>
      <c r="B75" s="330">
        <v>1</v>
      </c>
      <c r="C75" s="330">
        <v>2</v>
      </c>
      <c r="D75" s="330">
        <v>3</v>
      </c>
      <c r="E75" s="330">
        <v>4</v>
      </c>
      <c r="F75" s="330">
        <v>5</v>
      </c>
      <c r="G75" s="330">
        <v>6</v>
      </c>
      <c r="H75" s="330">
        <v>7</v>
      </c>
      <c r="I75" s="330">
        <v>8</v>
      </c>
      <c r="J75" s="330">
        <v>9</v>
      </c>
      <c r="K75" s="330">
        <v>10</v>
      </c>
      <c r="L75" s="330">
        <v>11</v>
      </c>
      <c r="M75" s="330">
        <v>12</v>
      </c>
      <c r="N75" s="330">
        <v>13</v>
      </c>
      <c r="O75" s="330">
        <v>14</v>
      </c>
      <c r="P75" s="330">
        <v>15</v>
      </c>
      <c r="Q75" s="330">
        <v>16</v>
      </c>
      <c r="R75" s="330">
        <v>17</v>
      </c>
      <c r="S75" s="330">
        <v>18</v>
      </c>
      <c r="T75" s="330">
        <v>19</v>
      </c>
      <c r="U75" s="330">
        <v>20</v>
      </c>
      <c r="V75" s="330">
        <v>21</v>
      </c>
      <c r="W75" s="330">
        <v>22</v>
      </c>
      <c r="X75" s="330">
        <v>23</v>
      </c>
      <c r="Y75" s="330">
        <v>24</v>
      </c>
      <c r="Z75" s="330">
        <v>25</v>
      </c>
      <c r="AA75" s="330">
        <v>26</v>
      </c>
      <c r="AB75" s="330">
        <v>27</v>
      </c>
      <c r="AC75" s="330">
        <v>28</v>
      </c>
      <c r="AD75" s="330">
        <v>29</v>
      </c>
      <c r="AE75" s="330">
        <v>30</v>
      </c>
      <c r="AF75" s="330">
        <v>31</v>
      </c>
      <c r="AG75" s="330">
        <v>32</v>
      </c>
      <c r="AH75" s="330">
        <v>33</v>
      </c>
    </row>
    <row r="76" spans="1:34" s="303" customFormat="1" ht="14.25" x14ac:dyDescent="0.2">
      <c r="A76" s="341" t="s">
        <v>643</v>
      </c>
      <c r="B76" s="351">
        <f>B69</f>
        <v>0</v>
      </c>
      <c r="C76" s="351">
        <f t="shared" ref="C76:AG76" si="22">C69</f>
        <v>0</v>
      </c>
      <c r="D76" s="351">
        <f t="shared" si="22"/>
        <v>0</v>
      </c>
      <c r="E76" s="351">
        <f t="shared" si="22"/>
        <v>-8915767.6835999992</v>
      </c>
      <c r="F76" s="351">
        <f t="shared" si="22"/>
        <v>-8915767.6835999992</v>
      </c>
      <c r="G76" s="351">
        <f t="shared" si="22"/>
        <v>-8915767.6835999992</v>
      </c>
      <c r="H76" s="351">
        <f t="shared" si="22"/>
        <v>-8915767.6835999992</v>
      </c>
      <c r="I76" s="351">
        <f t="shared" si="22"/>
        <v>-8915767.6835999992</v>
      </c>
      <c r="J76" s="351">
        <f t="shared" si="22"/>
        <v>-8915767.6835999992</v>
      </c>
      <c r="K76" s="351">
        <f t="shared" si="22"/>
        <v>-8915767.6835999992</v>
      </c>
      <c r="L76" s="351">
        <f t="shared" si="22"/>
        <v>-8915767.6835999992</v>
      </c>
      <c r="M76" s="351">
        <f t="shared" si="22"/>
        <v>-8915767.6835999992</v>
      </c>
      <c r="N76" s="351">
        <f t="shared" si="22"/>
        <v>-8915767.6835999992</v>
      </c>
      <c r="O76" s="351">
        <f t="shared" si="22"/>
        <v>-8915767.6835999992</v>
      </c>
      <c r="P76" s="351">
        <f t="shared" si="22"/>
        <v>-8915767.6835999992</v>
      </c>
      <c r="Q76" s="351">
        <f t="shared" si="22"/>
        <v>-8915767.6835999992</v>
      </c>
      <c r="R76" s="351">
        <f t="shared" si="22"/>
        <v>-8915767.6835999992</v>
      </c>
      <c r="S76" s="351">
        <f t="shared" si="22"/>
        <v>-8915767.6835999992</v>
      </c>
      <c r="T76" s="351">
        <f t="shared" si="22"/>
        <v>-8915767.6835999992</v>
      </c>
      <c r="U76" s="351">
        <f t="shared" si="22"/>
        <v>-8915767.6835999992</v>
      </c>
      <c r="V76" s="351">
        <f t="shared" si="22"/>
        <v>-8915767.6835999992</v>
      </c>
      <c r="W76" s="351">
        <f t="shared" si="22"/>
        <v>-8915767.6835999992</v>
      </c>
      <c r="X76" s="351">
        <f t="shared" si="22"/>
        <v>-8915767.6835999992</v>
      </c>
      <c r="Y76" s="351">
        <f t="shared" si="22"/>
        <v>-8915767.6835999992</v>
      </c>
      <c r="Z76" s="351">
        <f t="shared" si="22"/>
        <v>-8915767.6835999992</v>
      </c>
      <c r="AA76" s="351">
        <f t="shared" si="22"/>
        <v>-8915767.6835999992</v>
      </c>
      <c r="AB76" s="351">
        <f t="shared" si="22"/>
        <v>-8915767.6835999992</v>
      </c>
      <c r="AC76" s="351">
        <f t="shared" si="22"/>
        <v>-8915767.6835999992</v>
      </c>
      <c r="AD76" s="351">
        <f t="shared" si="22"/>
        <v>-8915767.6835999992</v>
      </c>
      <c r="AE76" s="351">
        <f t="shared" si="22"/>
        <v>-8915767.6835999992</v>
      </c>
      <c r="AF76" s="351">
        <f t="shared" si="22"/>
        <v>-8915767.6835999992</v>
      </c>
      <c r="AG76" s="351">
        <f t="shared" si="22"/>
        <v>-8915767.6835999992</v>
      </c>
      <c r="AH76" s="351">
        <f t="shared" ref="AH76" si="23">AH69</f>
        <v>-8915767.6835999992</v>
      </c>
    </row>
    <row r="77" spans="1:34" s="303" customFormat="1" x14ac:dyDescent="0.25">
      <c r="A77" s="345" t="s">
        <v>253</v>
      </c>
      <c r="B77" s="347">
        <f>-B68</f>
        <v>0</v>
      </c>
      <c r="C77" s="347">
        <f t="shared" ref="C77:AG77" si="24">-C68</f>
        <v>0</v>
      </c>
      <c r="D77" s="347">
        <f t="shared" si="24"/>
        <v>0</v>
      </c>
      <c r="E77" s="347">
        <f t="shared" si="24"/>
        <v>8915767.6835999992</v>
      </c>
      <c r="F77" s="347">
        <f t="shared" si="24"/>
        <v>8915767.6835999992</v>
      </c>
      <c r="G77" s="347">
        <f t="shared" si="24"/>
        <v>8915767.6835999992</v>
      </c>
      <c r="H77" s="347">
        <f t="shared" si="24"/>
        <v>8915767.6835999992</v>
      </c>
      <c r="I77" s="347">
        <f t="shared" si="24"/>
        <v>8915767.6835999992</v>
      </c>
      <c r="J77" s="347">
        <f t="shared" si="24"/>
        <v>8915767.6835999992</v>
      </c>
      <c r="K77" s="347">
        <f t="shared" si="24"/>
        <v>8915767.6835999992</v>
      </c>
      <c r="L77" s="347">
        <f t="shared" si="24"/>
        <v>8915767.6835999992</v>
      </c>
      <c r="M77" s="347">
        <f t="shared" si="24"/>
        <v>8915767.6835999992</v>
      </c>
      <c r="N77" s="347">
        <f t="shared" si="24"/>
        <v>8915767.6835999992</v>
      </c>
      <c r="O77" s="347">
        <f t="shared" si="24"/>
        <v>8915767.6835999992</v>
      </c>
      <c r="P77" s="347">
        <f t="shared" si="24"/>
        <v>8915767.6835999992</v>
      </c>
      <c r="Q77" s="347">
        <f t="shared" si="24"/>
        <v>8915767.6835999992</v>
      </c>
      <c r="R77" s="347">
        <f t="shared" si="24"/>
        <v>8915767.6835999992</v>
      </c>
      <c r="S77" s="347">
        <f t="shared" si="24"/>
        <v>8915767.6835999992</v>
      </c>
      <c r="T77" s="347">
        <f t="shared" si="24"/>
        <v>8915767.6835999992</v>
      </c>
      <c r="U77" s="347">
        <f t="shared" si="24"/>
        <v>8915767.6835999992</v>
      </c>
      <c r="V77" s="347">
        <f t="shared" si="24"/>
        <v>8915767.6835999992</v>
      </c>
      <c r="W77" s="347">
        <f t="shared" si="24"/>
        <v>8915767.6835999992</v>
      </c>
      <c r="X77" s="347">
        <f t="shared" si="24"/>
        <v>8915767.6835999992</v>
      </c>
      <c r="Y77" s="347">
        <f t="shared" si="24"/>
        <v>8915767.6835999992</v>
      </c>
      <c r="Z77" s="347">
        <f t="shared" si="24"/>
        <v>8915767.6835999992</v>
      </c>
      <c r="AA77" s="347">
        <f t="shared" si="24"/>
        <v>8915767.6835999992</v>
      </c>
      <c r="AB77" s="347">
        <f t="shared" si="24"/>
        <v>8915767.6835999992</v>
      </c>
      <c r="AC77" s="347">
        <f t="shared" si="24"/>
        <v>8915767.6835999992</v>
      </c>
      <c r="AD77" s="347">
        <f t="shared" si="24"/>
        <v>8915767.6835999992</v>
      </c>
      <c r="AE77" s="347">
        <f t="shared" si="24"/>
        <v>8915767.6835999992</v>
      </c>
      <c r="AF77" s="347">
        <f t="shared" si="24"/>
        <v>8915767.6835999992</v>
      </c>
      <c r="AG77" s="347">
        <f t="shared" si="24"/>
        <v>8915767.6835999992</v>
      </c>
      <c r="AH77" s="347">
        <f t="shared" ref="AH77" si="25">-AH68</f>
        <v>8915767.6835999992</v>
      </c>
    </row>
    <row r="78" spans="1:34" s="303" customFormat="1" x14ac:dyDescent="0.25">
      <c r="A78" s="345" t="s">
        <v>252</v>
      </c>
      <c r="B78" s="347">
        <f t="shared" ref="B78:AG78" si="26">B70</f>
        <v>0</v>
      </c>
      <c r="C78" s="347">
        <f t="shared" si="26"/>
        <v>0</v>
      </c>
      <c r="D78" s="347">
        <f t="shared" si="26"/>
        <v>0</v>
      </c>
      <c r="E78" s="347">
        <f t="shared" si="26"/>
        <v>0</v>
      </c>
      <c r="F78" s="347">
        <f t="shared" si="26"/>
        <v>0</v>
      </c>
      <c r="G78" s="347">
        <f t="shared" si="26"/>
        <v>0</v>
      </c>
      <c r="H78" s="347">
        <f t="shared" si="26"/>
        <v>0</v>
      </c>
      <c r="I78" s="347">
        <f t="shared" si="26"/>
        <v>0</v>
      </c>
      <c r="J78" s="347">
        <f t="shared" si="26"/>
        <v>0</v>
      </c>
      <c r="K78" s="347">
        <f t="shared" si="26"/>
        <v>0</v>
      </c>
      <c r="L78" s="347">
        <f t="shared" si="26"/>
        <v>0</v>
      </c>
      <c r="M78" s="347">
        <f t="shared" si="26"/>
        <v>0</v>
      </c>
      <c r="N78" s="347">
        <f t="shared" si="26"/>
        <v>0</v>
      </c>
      <c r="O78" s="347">
        <f t="shared" si="26"/>
        <v>0</v>
      </c>
      <c r="P78" s="347">
        <f t="shared" si="26"/>
        <v>0</v>
      </c>
      <c r="Q78" s="347">
        <f t="shared" si="26"/>
        <v>0</v>
      </c>
      <c r="R78" s="347">
        <f t="shared" si="26"/>
        <v>0</v>
      </c>
      <c r="S78" s="347">
        <f t="shared" si="26"/>
        <v>0</v>
      </c>
      <c r="T78" s="347">
        <f t="shared" si="26"/>
        <v>0</v>
      </c>
      <c r="U78" s="347">
        <f t="shared" si="26"/>
        <v>0</v>
      </c>
      <c r="V78" s="347">
        <f t="shared" si="26"/>
        <v>0</v>
      </c>
      <c r="W78" s="347">
        <f t="shared" si="26"/>
        <v>0</v>
      </c>
      <c r="X78" s="347">
        <f t="shared" si="26"/>
        <v>0</v>
      </c>
      <c r="Y78" s="347">
        <f t="shared" si="26"/>
        <v>0</v>
      </c>
      <c r="Z78" s="347">
        <f t="shared" si="26"/>
        <v>0</v>
      </c>
      <c r="AA78" s="347">
        <f t="shared" si="26"/>
        <v>0</v>
      </c>
      <c r="AB78" s="347">
        <f t="shared" si="26"/>
        <v>0</v>
      </c>
      <c r="AC78" s="347">
        <f t="shared" si="26"/>
        <v>0</v>
      </c>
      <c r="AD78" s="347">
        <f t="shared" si="26"/>
        <v>0</v>
      </c>
      <c r="AE78" s="347">
        <f t="shared" si="26"/>
        <v>0</v>
      </c>
      <c r="AF78" s="347">
        <f t="shared" si="26"/>
        <v>0</v>
      </c>
      <c r="AG78" s="347">
        <f t="shared" si="26"/>
        <v>0</v>
      </c>
      <c r="AH78" s="347">
        <f t="shared" ref="AH78" si="27">AH70</f>
        <v>0</v>
      </c>
    </row>
    <row r="79" spans="1:34" s="303" customFormat="1" x14ac:dyDescent="0.25">
      <c r="A79" s="345" t="s">
        <v>251</v>
      </c>
      <c r="B79" s="347">
        <f>IF(SUM($B$72:B72)+SUM($A$79:A79)&gt;0,0,SUM($B$72:B72)-SUM($A$79:A79))</f>
        <v>0</v>
      </c>
      <c r="C79" s="347">
        <f>IF(SUM($B$72:C72)+SUM($A$79:B79)&gt;0,0,SUM($B$72:C72)-SUM($A$79:B79))</f>
        <v>0</v>
      </c>
      <c r="D79" s="347">
        <f>IF(SUM($B$72:D72)+SUM($A$79:C79)&gt;0,0,SUM($B$72:D72)-SUM($A$79:C79))</f>
        <v>0</v>
      </c>
      <c r="E79" s="347">
        <f>IF(SUM($B$72:E72)+SUM($A$79:D79)&gt;0,0,SUM($B$72:E72)-SUM($A$79:D79))</f>
        <v>0</v>
      </c>
      <c r="F79" s="347">
        <f>IF(SUM($B$72:F72)+SUM($A$79:E79)&gt;0,0,SUM($B$72:F72)-SUM($A$79:E79))</f>
        <v>0</v>
      </c>
      <c r="G79" s="347">
        <f>IF(SUM($B$72:G72)+SUM($A$79:F79)&gt;0,0,SUM($B$72:G72)-SUM($A$79:F79))</f>
        <v>0</v>
      </c>
      <c r="H79" s="347">
        <f>IF(SUM($B$72:H72)+SUM($A$79:G79)&gt;0,0,SUM($B$72:H72)-SUM($A$79:G79))</f>
        <v>0</v>
      </c>
      <c r="I79" s="347">
        <f>IF(SUM($B$72:I72)+SUM($A$79:H79)&gt;0,0,SUM($B$72:I72)-SUM($A$79:H79))</f>
        <v>0</v>
      </c>
      <c r="J79" s="347">
        <f>IF(SUM($B$72:J72)+SUM($A$79:I79)&gt;0,0,SUM($B$72:J72)-SUM($A$79:I79))</f>
        <v>0</v>
      </c>
      <c r="K79" s="347">
        <f>IF(SUM($B$72:K72)+SUM($A$79:J79)&gt;0,0,SUM($B$72:K72)-SUM($A$79:J79))</f>
        <v>0</v>
      </c>
      <c r="L79" s="347">
        <f>IF(SUM($B$72:L72)+SUM($A$79:K79)&gt;0,0,SUM($B$72:L72)-SUM($A$79:K79))</f>
        <v>0</v>
      </c>
      <c r="M79" s="347">
        <f>IF(SUM($B$72:M72)+SUM($A$79:L79)&gt;0,0,SUM($B$72:M72)-SUM($A$79:L79))</f>
        <v>0</v>
      </c>
      <c r="N79" s="347">
        <f>IF(SUM($B$72:N72)+SUM($A$79:M79)&gt;0,0,SUM($B$72:N72)-SUM($A$79:M79))</f>
        <v>0</v>
      </c>
      <c r="O79" s="347">
        <f>IF(SUM($B$72:O72)+SUM($A$79:N79)&gt;0,0,SUM($B$72:O72)-SUM($A$79:N79))</f>
        <v>0</v>
      </c>
      <c r="P79" s="347">
        <f>IF(SUM($B$72:P72)+SUM($A$79:O79)&gt;0,0,SUM($B$72:P72)-SUM($A$79:O79))</f>
        <v>0</v>
      </c>
      <c r="Q79" s="347">
        <f>IF(SUM($B$72:Q72)+SUM($A$79:P79)&gt;0,0,SUM($B$72:Q72)-SUM($A$79:P79))</f>
        <v>0</v>
      </c>
      <c r="R79" s="347">
        <f>IF(SUM($B$72:R72)+SUM($A$79:Q79)&gt;0,0,SUM($B$72:R72)-SUM($A$79:Q79))</f>
        <v>0</v>
      </c>
      <c r="S79" s="347">
        <f>IF(SUM($B$72:S72)+SUM($A$79:R79)&gt;0,0,SUM($B$72:S72)-SUM($A$79:R79))</f>
        <v>0</v>
      </c>
      <c r="T79" s="347">
        <f>IF(SUM($B$72:T72)+SUM($A$79:S79)&gt;0,0,SUM($B$72:T72)-SUM($A$79:S79))</f>
        <v>0</v>
      </c>
      <c r="U79" s="347">
        <f>IF(SUM($B$72:U72)+SUM($A$79:T79)&gt;0,0,SUM($B$72:U72)-SUM($A$79:T79))</f>
        <v>0</v>
      </c>
      <c r="V79" s="347">
        <f>IF(SUM($B$72:V72)+SUM($A$79:U79)&gt;0,0,SUM($B$72:V72)-SUM($A$79:U79))</f>
        <v>0</v>
      </c>
      <c r="W79" s="347">
        <f>IF(SUM($B$72:W72)+SUM($A$79:V79)&gt;0,0,SUM($B$72:W72)-SUM($A$79:V79))</f>
        <v>0</v>
      </c>
      <c r="X79" s="347">
        <f>IF(SUM($B$72:X72)+SUM($A$79:W79)&gt;0,0,SUM($B$72:X72)-SUM($A$79:W79))</f>
        <v>0</v>
      </c>
      <c r="Y79" s="347">
        <f>IF(SUM($B$72:Y72)+SUM($A$79:X79)&gt;0,0,SUM($B$72:Y72)-SUM($A$79:X79))</f>
        <v>0</v>
      </c>
      <c r="Z79" s="347">
        <f>IF(SUM($B$72:Z72)+SUM($A$79:Y79)&gt;0,0,SUM($B$72:Z72)-SUM($A$79:Y79))</f>
        <v>0</v>
      </c>
      <c r="AA79" s="347">
        <f>IF(SUM($B$72:AA72)+SUM($A$79:Z79)&gt;0,0,SUM($B$72:AA72)-SUM($A$79:Z79))</f>
        <v>0</v>
      </c>
      <c r="AB79" s="347">
        <f>IF(SUM($B$72:AB72)+SUM($A$79:AA79)&gt;0,0,SUM($B$72:AB72)-SUM($A$79:AA79))</f>
        <v>0</v>
      </c>
      <c r="AC79" s="347">
        <f>IF(SUM($B$72:AC72)+SUM($A$79:AB79)&gt;0,0,SUM($B$72:AC72)-SUM($A$79:AB79))</f>
        <v>0</v>
      </c>
      <c r="AD79" s="347">
        <f>IF(SUM($B$72:AD72)+SUM($A$79:AC79)&gt;0,0,SUM($B$72:AD72)-SUM($A$79:AC79))</f>
        <v>0</v>
      </c>
      <c r="AE79" s="347">
        <f>IF(SUM($B$72:AE72)+SUM($A$79:AD79)&gt;0,0,SUM($B$72:AE72)-SUM($A$79:AD79))</f>
        <v>0</v>
      </c>
      <c r="AF79" s="347">
        <f>IF(SUM($B$72:AF72)+SUM($A$79:AE79)&gt;0,0,SUM($B$72:AF72)-SUM($A$79:AE79))</f>
        <v>0</v>
      </c>
      <c r="AG79" s="347">
        <f>IF(SUM($B$72:AG72)+SUM($A$79:AF79)&gt;0,0,SUM($B$72:AG72)-SUM($A$79:AF79))</f>
        <v>0</v>
      </c>
      <c r="AH79" s="347">
        <f>IF(SUM($B$72:AH72)+SUM($A$79:AG79)&gt;0,0,SUM($B$72:AH72)-SUM($A$79:AG79))</f>
        <v>0</v>
      </c>
    </row>
    <row r="80" spans="1:34" s="303" customFormat="1" x14ac:dyDescent="0.25">
      <c r="A80" s="345" t="s">
        <v>250</v>
      </c>
      <c r="B80" s="347">
        <f>IF(((SUM($B$59:B59)+SUM($B$61:B65))+SUM($B$82:B82))&lt;0,((SUM($B$59:B59)+SUM($B$61:B65))+SUM($B$82:B82))*0.2-SUM($A$80:A80),IF(SUM(A$80:$A80)&lt;0,0-SUM(A$80:$A80),0))</f>
        <v>-44578838.418000005</v>
      </c>
      <c r="C80" s="347">
        <f>IF(((SUM($B$59:C59)+SUM($B$61:C65))+SUM($B$82:C82))&lt;0,((SUM($B$59:C59)+SUM($B$61:C65))+SUM($B$82:C82))*0.2-SUM($A$80:B80),IF(SUM($A$80:B80)&lt;0,0-SUM($A$80:B80),0))</f>
        <v>-20000000.000000007</v>
      </c>
      <c r="D80" s="347">
        <f>IF(((SUM($B$59:D59)+SUM($B$61:D65))+SUM($B$82:D82))&lt;0,((SUM($B$59:D59)+SUM($B$61:D65))+SUM($B$82:D82))*0.2-SUM($A$80:C80),IF(SUM($A$80:C80)&lt;0,0-SUM($A$80:C80),0))</f>
        <v>-20306490.042000011</v>
      </c>
      <c r="E80" s="347">
        <f>IF(((SUM($B$59:E59)+SUM($B$61:E65))+SUM($B$82:E82))&lt;0,((SUM($B$59:E59)+SUM($B$61:E65))+SUM($B$82:E82))*0.2-SUM($A$80:D80),IF(SUM($A$80:D80)&lt;0,0-SUM($A$80:D80),0))</f>
        <v>0</v>
      </c>
      <c r="F80" s="347">
        <f>IF(((SUM($B$59:F59)+SUM($B$61:F65))+SUM($B$82:F82))&lt;0,((SUM($B$59:F59)+SUM($B$61:F65))+SUM($B$82:F82))*0.2-SUM($A$80:E80),IF(SUM($A$80:E80)&lt;0,0-SUM($A$80:E80),0))</f>
        <v>0</v>
      </c>
      <c r="G80" s="347">
        <f>IF(((SUM($B$59:G59)+SUM($B$61:G65))+SUM($B$82:G82))&lt;0,((SUM($B$59:G59)+SUM($B$61:G65))+SUM($B$82:G82))*0.2-SUM($A$80:F80),IF(SUM($A$80:F80)&lt;0,0-SUM($A$80:F80),0))</f>
        <v>0</v>
      </c>
      <c r="H80" s="347">
        <f>IF(((SUM($B$59:H59)+SUM($B$61:H65))+SUM($B$82:H82))&lt;0,((SUM($B$59:H59)+SUM($B$61:H65))+SUM($B$82:H82))*0.2-SUM($A$80:G80),IF(SUM($A$80:G80)&lt;0,0-SUM($A$80:G80),0))</f>
        <v>0</v>
      </c>
      <c r="I80" s="347">
        <f>IF(((SUM($B$59:I59)+SUM($B$61:I65))+SUM($B$82:I82))&lt;0,((SUM($B$59:I59)+SUM($B$61:I65))+SUM($B$82:I82))*0.2-SUM($A$80:H80),IF(SUM($A$80:H80)&lt;0,0-SUM($A$80:H80),0))</f>
        <v>0</v>
      </c>
      <c r="J80" s="347">
        <f>IF(((SUM($B$59:J59)+SUM($B$61:J65))+SUM($B$82:J82))&lt;0,((SUM($B$59:J59)+SUM($B$61:J65))+SUM($B$82:J82))*0.2-SUM($A$80:I80),IF(SUM($A$80:I80)&lt;0,0-SUM($A$80:I80),0))</f>
        <v>0</v>
      </c>
      <c r="K80" s="347">
        <f>IF(((SUM($B$59:K59)+SUM($B$61:K65))+SUM($B$82:K82))&lt;0,((SUM($B$59:K59)+SUM($B$61:K65))+SUM($B$82:K82))*0.2-SUM($A$80:J80),IF(SUM($A$80:J80)&lt;0,0-SUM($A$80:J80),0))</f>
        <v>0</v>
      </c>
      <c r="L80" s="347">
        <f>IF(((SUM($B$59:L59)+SUM($B$61:L65))+SUM($B$82:L82))&lt;0,((SUM($B$59:L59)+SUM($B$61:L65))+SUM($B$82:L82))*0.2-SUM($A$80:K80),IF(SUM($A$80:K80)&lt;0,0-SUM($A$80:K80),0))</f>
        <v>0</v>
      </c>
      <c r="M80" s="347">
        <f>IF(((SUM($B$59:M59)+SUM($B$61:M65))+SUM($B$82:M82))&lt;0,((SUM($B$59:M59)+SUM($B$61:M65))+SUM($B$82:M82))*0.2-SUM($A$80:L80),IF(SUM($A$80:L80)&lt;0,0-SUM($A$80:L80),0))</f>
        <v>0</v>
      </c>
      <c r="N80" s="347">
        <f>IF(((SUM($B$59:N59)+SUM($B$61:N65))+SUM($B$82:N82))&lt;0,((SUM($B$59:N59)+SUM($B$61:N65))+SUM($B$82:N82))*0.2-SUM($A$80:M80),IF(SUM($A$80:M80)&lt;0,0-SUM($A$80:M80),0))</f>
        <v>0</v>
      </c>
      <c r="O80" s="347">
        <f>IF(((SUM($B$59:O59)+SUM($B$61:O65))+SUM($B$82:O82))&lt;0,((SUM($B$59:O59)+SUM($B$61:O65))+SUM($B$82:O82))*0.2-SUM($A$80:N80),IF(SUM($A$80:N80)&lt;0,0-SUM($A$80:N80),0))</f>
        <v>0</v>
      </c>
      <c r="P80" s="347">
        <f>IF(((SUM($B$59:P59)+SUM($B$61:P65))+SUM($B$82:P82))&lt;0,((SUM($B$59:P59)+SUM($B$61:P65))+SUM($B$82:P82))*0.2-SUM($A$80:O80),IF(SUM($A$80:O80)&lt;0,0-SUM($A$80:O80),0))</f>
        <v>0</v>
      </c>
      <c r="Q80" s="347">
        <f>IF(((SUM($B$59:Q59)+SUM($B$61:Q65))+SUM($B$82:Q82))&lt;0,((SUM($B$59:Q59)+SUM($B$61:Q65))+SUM($B$82:Q82))*0.2-SUM($A$80:P80),IF(SUM($A$80:P80)&lt;0,0-SUM($A$80:P80),0))</f>
        <v>0</v>
      </c>
      <c r="R80" s="347">
        <f>IF(((SUM($B$59:R59)+SUM($B$61:R65))+SUM($B$82:R82))&lt;0,((SUM($B$59:R59)+SUM($B$61:R65))+SUM($B$82:R82))*0.2-SUM($A$80:Q80),IF(SUM($A$80:Q80)&lt;0,0-SUM($A$80:Q80),0))</f>
        <v>0</v>
      </c>
      <c r="S80" s="347">
        <f>IF(((SUM($B$59:S59)+SUM($B$61:S65))+SUM($B$82:S82))&lt;0,((SUM($B$59:S59)+SUM($B$61:S65))+SUM($B$82:S82))*0.2-SUM($A$80:R80),IF(SUM($A$80:R80)&lt;0,0-SUM($A$80:R80),0))</f>
        <v>0</v>
      </c>
      <c r="T80" s="347">
        <f>IF(((SUM($B$59:T59)+SUM($B$61:T65))+SUM($B$82:T82))&lt;0,((SUM($B$59:T59)+SUM($B$61:T65))+SUM($B$82:T82))*0.2-SUM($A$80:S80),IF(SUM($A$80:S80)&lt;0,0-SUM($A$80:S80),0))</f>
        <v>0</v>
      </c>
      <c r="U80" s="347">
        <f>IF(((SUM($B$59:U59)+SUM($B$61:U65))+SUM($B$82:U82))&lt;0,((SUM($B$59:U59)+SUM($B$61:U65))+SUM($B$82:U82))*0.2-SUM($A$80:T80),IF(SUM($A$80:T80)&lt;0,0-SUM($A$80:T80),0))</f>
        <v>0</v>
      </c>
      <c r="V80" s="347">
        <f>IF(((SUM($B$59:V59)+SUM($B$61:V65))+SUM($B$82:V82))&lt;0,((SUM($B$59:V59)+SUM($B$61:V65))+SUM($B$82:V82))*0.2-SUM($A$80:U80),IF(SUM($A$80:U80)&lt;0,0-SUM($A$80:U80),0))</f>
        <v>0</v>
      </c>
      <c r="W80" s="347">
        <f>IF(((SUM($B$59:W59)+SUM($B$61:W65))+SUM($B$82:W82))&lt;0,((SUM($B$59:W59)+SUM($B$61:W65))+SUM($B$82:W82))*0.2-SUM($A$80:V80),IF(SUM($A$80:V80)&lt;0,0-SUM($A$80:V80),0))</f>
        <v>0</v>
      </c>
      <c r="X80" s="347">
        <f>IF(((SUM($B$59:X59)+SUM($B$61:X65))+SUM($B$82:X82))&lt;0,((SUM($B$59:X59)+SUM($B$61:X65))+SUM($B$82:X82))*0.2-SUM($A$80:W80),IF(SUM($A$80:W80)&lt;0,0-SUM($A$80:W80),0))</f>
        <v>0</v>
      </c>
      <c r="Y80" s="347">
        <f>IF(((SUM($B$59:Y59)+SUM($B$61:Y65))+SUM($B$82:Y82))&lt;0,((SUM($B$59:Y59)+SUM($B$61:Y65))+SUM($B$82:Y82))*0.2-SUM($A$80:X80),IF(SUM($A$80:X80)&lt;0,0-SUM($A$80:X80),0))</f>
        <v>0</v>
      </c>
      <c r="Z80" s="347">
        <f>IF(((SUM($B$59:Z59)+SUM($B$61:Z65))+SUM($B$82:Z82))&lt;0,((SUM($B$59:Z59)+SUM($B$61:Z65))+SUM($B$82:Z82))*0.2-SUM($A$80:Y80),IF(SUM($A$80:Y80)&lt;0,0-SUM($A$80:Y80),0))</f>
        <v>0</v>
      </c>
      <c r="AA80" s="347">
        <f>IF(((SUM($B$59:AA59)+SUM($B$61:AA65))+SUM($B$82:AA82))&lt;0,((SUM($B$59:AA59)+SUM($B$61:AA65))+SUM($B$82:AA82))*0.2-SUM($A$80:Z80),IF(SUM($A$80:Z80)&lt;0,0-SUM($A$80:Z80),0))</f>
        <v>0</v>
      </c>
      <c r="AB80" s="347">
        <f>IF(((SUM($B$59:AB59)+SUM($B$61:AB65))+SUM($B$82:AB82))&lt;0,((SUM($B$59:AB59)+SUM($B$61:AB65))+SUM($B$82:AB82))*0.2-SUM($A$80:AA80),IF(SUM($A$80:AA80)&lt;0,0-SUM($A$80:AA80),0))</f>
        <v>0</v>
      </c>
      <c r="AC80" s="347">
        <f>IF(((SUM($B$59:AC59)+SUM($B$61:AC65))+SUM($B$82:AC82))&lt;0,((SUM($B$59:AC59)+SUM($B$61:AC65))+SUM($B$82:AC82))*0.2-SUM($A$80:AB80),IF(SUM($A$80:AB80)&lt;0,0-SUM($A$80:AB80),0))</f>
        <v>0</v>
      </c>
      <c r="AD80" s="347">
        <f>IF(((SUM($B$59:AD59)+SUM($B$61:AD65))+SUM($B$82:AD82))&lt;0,((SUM($B$59:AD59)+SUM($B$61:AD65))+SUM($B$82:AD82))*0.2-SUM($A$80:AC80),IF(SUM($A$80:AC80)&lt;0,0-SUM($A$80:AC80),0))</f>
        <v>0</v>
      </c>
      <c r="AE80" s="347">
        <f>IF(((SUM($B$59:AE59)+SUM($B$61:AE65))+SUM($B$82:AE82))&lt;0,((SUM($B$59:AE59)+SUM($B$61:AE65))+SUM($B$82:AE82))*0.2-SUM($A$80:AD80),IF(SUM($A$80:AD80)&lt;0,0-SUM($A$80:AD80),0))</f>
        <v>0</v>
      </c>
      <c r="AF80" s="347">
        <f>IF(((SUM($B$59:AF59)+SUM($B$61:AF65))+SUM($B$82:AF82))&lt;0,((SUM($B$59:AF59)+SUM($B$61:AF65))+SUM($B$82:AF82))*0.2-SUM($A$80:AE80),IF(SUM($A$80:AE80)&lt;0,0-SUM($A$80:AE80),0))</f>
        <v>0</v>
      </c>
      <c r="AG80" s="347">
        <f>IF(((SUM($B$59:AG59)+SUM($B$61:AG65))+SUM($B$82:AG82))&lt;0,((SUM($B$59:AG59)+SUM($B$61:AG65))+SUM($B$82:AG82))*0.2-SUM($A$80:AF80),IF(SUM($A$80:AF80)&lt;0,0-SUM($A$80:AF80),0))</f>
        <v>0</v>
      </c>
      <c r="AH80" s="347">
        <f>IF(((SUM($B$59:AH59)+SUM($B$61:AH65))+SUM($B$82:AH82))&lt;0,((SUM($B$59:AH59)+SUM($B$61:AH65))+SUM($B$82:AH82))*0.2-SUM($A$80:AG80),IF(SUM($A$80:AG80)&lt;0,0-SUM($A$80:AG80),0))</f>
        <v>0</v>
      </c>
    </row>
    <row r="81" spans="1:34" s="303" customFormat="1" x14ac:dyDescent="0.25">
      <c r="A81" s="345" t="s">
        <v>249</v>
      </c>
      <c r="B81" s="347">
        <f>-B59*(B39)</f>
        <v>0</v>
      </c>
      <c r="C81" s="347">
        <f t="shared" ref="C81:AG81" si="28">-C59*(C39)</f>
        <v>0</v>
      </c>
      <c r="D81" s="347">
        <f t="shared" si="28"/>
        <v>0</v>
      </c>
      <c r="E81" s="347">
        <f t="shared" si="28"/>
        <v>0</v>
      </c>
      <c r="F81" s="347">
        <f t="shared" si="28"/>
        <v>0</v>
      </c>
      <c r="G81" s="347">
        <f t="shared" si="28"/>
        <v>0</v>
      </c>
      <c r="H81" s="347">
        <f t="shared" si="28"/>
        <v>0</v>
      </c>
      <c r="I81" s="347">
        <f t="shared" si="28"/>
        <v>0</v>
      </c>
      <c r="J81" s="347">
        <f t="shared" si="28"/>
        <v>0</v>
      </c>
      <c r="K81" s="347">
        <f t="shared" si="28"/>
        <v>0</v>
      </c>
      <c r="L81" s="347">
        <f t="shared" si="28"/>
        <v>0</v>
      </c>
      <c r="M81" s="347">
        <f t="shared" si="28"/>
        <v>0</v>
      </c>
      <c r="N81" s="347">
        <f t="shared" si="28"/>
        <v>0</v>
      </c>
      <c r="O81" s="347">
        <f t="shared" si="28"/>
        <v>0</v>
      </c>
      <c r="P81" s="347">
        <f t="shared" si="28"/>
        <v>0</v>
      </c>
      <c r="Q81" s="347">
        <f t="shared" si="28"/>
        <v>0</v>
      </c>
      <c r="R81" s="347">
        <f t="shared" si="28"/>
        <v>0</v>
      </c>
      <c r="S81" s="347">
        <f t="shared" si="28"/>
        <v>0</v>
      </c>
      <c r="T81" s="347">
        <f t="shared" si="28"/>
        <v>0</v>
      </c>
      <c r="U81" s="347">
        <f t="shared" si="28"/>
        <v>0</v>
      </c>
      <c r="V81" s="347">
        <f t="shared" si="28"/>
        <v>0</v>
      </c>
      <c r="W81" s="347">
        <f t="shared" si="28"/>
        <v>0</v>
      </c>
      <c r="X81" s="347">
        <f t="shared" si="28"/>
        <v>0</v>
      </c>
      <c r="Y81" s="347">
        <f t="shared" si="28"/>
        <v>0</v>
      </c>
      <c r="Z81" s="347">
        <f t="shared" si="28"/>
        <v>0</v>
      </c>
      <c r="AA81" s="347">
        <f t="shared" si="28"/>
        <v>0</v>
      </c>
      <c r="AB81" s="347">
        <f t="shared" si="28"/>
        <v>0</v>
      </c>
      <c r="AC81" s="347">
        <f t="shared" si="28"/>
        <v>0</v>
      </c>
      <c r="AD81" s="347">
        <f t="shared" si="28"/>
        <v>0</v>
      </c>
      <c r="AE81" s="347">
        <f t="shared" si="28"/>
        <v>0</v>
      </c>
      <c r="AF81" s="347">
        <f t="shared" si="28"/>
        <v>0</v>
      </c>
      <c r="AG81" s="347">
        <f t="shared" si="28"/>
        <v>0</v>
      </c>
      <c r="AH81" s="347">
        <f t="shared" ref="AH81" si="29">-AH59*(AH39)</f>
        <v>0</v>
      </c>
    </row>
    <row r="82" spans="1:34" s="303" customFormat="1" x14ac:dyDescent="0.2">
      <c r="A82" s="345" t="s">
        <v>670</v>
      </c>
      <c r="B82" s="348">
        <f>'6.2. Паспорт фин осв ввод'!H30*-1*1000000</f>
        <v>-222894192.09</v>
      </c>
      <c r="C82" s="348">
        <f>'6.2. Паспорт фин осв ввод'!L30*-1*1000000</f>
        <v>-100000000</v>
      </c>
      <c r="D82" s="348">
        <f>'6.2. Паспорт фин осв ввод'!P30*-1*1000000</f>
        <v>-101532450.21000001</v>
      </c>
      <c r="E82" s="348">
        <v>0</v>
      </c>
      <c r="F82" s="355"/>
      <c r="G82" s="355"/>
      <c r="H82" s="355"/>
      <c r="I82" s="355"/>
      <c r="J82" s="355"/>
      <c r="K82" s="355"/>
      <c r="L82" s="355"/>
      <c r="M82" s="355"/>
      <c r="N82" s="355"/>
      <c r="O82" s="355"/>
      <c r="P82" s="355"/>
      <c r="Q82" s="355"/>
      <c r="R82" s="355"/>
      <c r="S82" s="355"/>
      <c r="T82" s="355"/>
      <c r="U82" s="355"/>
      <c r="V82" s="355"/>
      <c r="W82" s="355"/>
      <c r="X82" s="355"/>
      <c r="Y82" s="355"/>
      <c r="Z82" s="355"/>
      <c r="AA82" s="355"/>
      <c r="AB82" s="355"/>
      <c r="AC82" s="355"/>
      <c r="AD82" s="355"/>
      <c r="AE82" s="355"/>
      <c r="AF82" s="355"/>
      <c r="AG82" s="355"/>
      <c r="AH82" s="355"/>
    </row>
    <row r="83" spans="1:34" s="303" customFormat="1" x14ac:dyDescent="0.2">
      <c r="A83" s="345" t="s">
        <v>248</v>
      </c>
      <c r="B83" s="348">
        <v>0</v>
      </c>
      <c r="C83" s="348">
        <v>0</v>
      </c>
      <c r="D83" s="348">
        <v>0</v>
      </c>
      <c r="E83" s="348">
        <v>0</v>
      </c>
      <c r="F83" s="356">
        <v>0</v>
      </c>
      <c r="G83" s="356">
        <v>0</v>
      </c>
      <c r="H83" s="356">
        <v>0</v>
      </c>
      <c r="I83" s="356">
        <v>0</v>
      </c>
      <c r="J83" s="356">
        <v>0</v>
      </c>
      <c r="K83" s="356">
        <v>0</v>
      </c>
      <c r="L83" s="356">
        <v>0</v>
      </c>
      <c r="M83" s="356">
        <v>0</v>
      </c>
      <c r="N83" s="356">
        <v>0</v>
      </c>
      <c r="O83" s="356">
        <v>0</v>
      </c>
      <c r="P83" s="356">
        <v>0</v>
      </c>
      <c r="Q83" s="356">
        <v>0</v>
      </c>
      <c r="R83" s="356">
        <v>0</v>
      </c>
      <c r="S83" s="356">
        <v>0</v>
      </c>
      <c r="T83" s="356">
        <v>0</v>
      </c>
      <c r="U83" s="356">
        <v>0</v>
      </c>
      <c r="V83" s="356">
        <v>0</v>
      </c>
      <c r="W83" s="356">
        <v>0</v>
      </c>
      <c r="X83" s="356">
        <v>0</v>
      </c>
      <c r="Y83" s="356">
        <v>0</v>
      </c>
      <c r="Z83" s="356">
        <v>0</v>
      </c>
      <c r="AA83" s="356">
        <v>0</v>
      </c>
      <c r="AB83" s="356">
        <v>0</v>
      </c>
      <c r="AC83" s="356">
        <v>0</v>
      </c>
      <c r="AD83" s="356">
        <v>0</v>
      </c>
      <c r="AE83" s="356">
        <v>0</v>
      </c>
      <c r="AF83" s="356">
        <v>0</v>
      </c>
      <c r="AG83" s="356">
        <v>0</v>
      </c>
      <c r="AH83" s="356">
        <v>0</v>
      </c>
    </row>
    <row r="84" spans="1:34" s="303" customFormat="1" ht="14.25" x14ac:dyDescent="0.2">
      <c r="A84" s="350" t="s">
        <v>247</v>
      </c>
      <c r="B84" s="351">
        <f>SUM(B76:B83)</f>
        <v>-267473030.50800002</v>
      </c>
      <c r="C84" s="351">
        <f t="shared" ref="C84:AG84" si="30">SUM(C76:C83)</f>
        <v>-120000000</v>
      </c>
      <c r="D84" s="351">
        <f t="shared" si="30"/>
        <v>-121838940.25200002</v>
      </c>
      <c r="E84" s="351">
        <f t="shared" si="30"/>
        <v>0</v>
      </c>
      <c r="F84" s="351">
        <f t="shared" si="30"/>
        <v>0</v>
      </c>
      <c r="G84" s="351">
        <f t="shared" si="30"/>
        <v>0</v>
      </c>
      <c r="H84" s="351">
        <f t="shared" si="30"/>
        <v>0</v>
      </c>
      <c r="I84" s="351">
        <f t="shared" si="30"/>
        <v>0</v>
      </c>
      <c r="J84" s="351">
        <f t="shared" si="30"/>
        <v>0</v>
      </c>
      <c r="K84" s="351">
        <f t="shared" si="30"/>
        <v>0</v>
      </c>
      <c r="L84" s="351">
        <f t="shared" si="30"/>
        <v>0</v>
      </c>
      <c r="M84" s="351">
        <f t="shared" si="30"/>
        <v>0</v>
      </c>
      <c r="N84" s="351">
        <f t="shared" si="30"/>
        <v>0</v>
      </c>
      <c r="O84" s="351">
        <f t="shared" si="30"/>
        <v>0</v>
      </c>
      <c r="P84" s="351">
        <f t="shared" si="30"/>
        <v>0</v>
      </c>
      <c r="Q84" s="351">
        <f t="shared" si="30"/>
        <v>0</v>
      </c>
      <c r="R84" s="351">
        <f t="shared" si="30"/>
        <v>0</v>
      </c>
      <c r="S84" s="351">
        <f t="shared" si="30"/>
        <v>0</v>
      </c>
      <c r="T84" s="351">
        <f t="shared" si="30"/>
        <v>0</v>
      </c>
      <c r="U84" s="351">
        <f t="shared" si="30"/>
        <v>0</v>
      </c>
      <c r="V84" s="351">
        <f t="shared" si="30"/>
        <v>0</v>
      </c>
      <c r="W84" s="351">
        <f t="shared" si="30"/>
        <v>0</v>
      </c>
      <c r="X84" s="351">
        <f t="shared" si="30"/>
        <v>0</v>
      </c>
      <c r="Y84" s="351">
        <f t="shared" si="30"/>
        <v>0</v>
      </c>
      <c r="Z84" s="351">
        <f t="shared" si="30"/>
        <v>0</v>
      </c>
      <c r="AA84" s="351">
        <f t="shared" si="30"/>
        <v>0</v>
      </c>
      <c r="AB84" s="351">
        <f t="shared" si="30"/>
        <v>0</v>
      </c>
      <c r="AC84" s="351">
        <f t="shared" si="30"/>
        <v>0</v>
      </c>
      <c r="AD84" s="351">
        <f t="shared" si="30"/>
        <v>0</v>
      </c>
      <c r="AE84" s="351">
        <f t="shared" si="30"/>
        <v>0</v>
      </c>
      <c r="AF84" s="351">
        <f t="shared" si="30"/>
        <v>0</v>
      </c>
      <c r="AG84" s="351">
        <f t="shared" si="30"/>
        <v>0</v>
      </c>
      <c r="AH84" s="351">
        <f t="shared" ref="AH84" si="31">SUM(AH76:AH83)</f>
        <v>0</v>
      </c>
    </row>
    <row r="85" spans="1:34" s="303" customFormat="1" ht="14.25" x14ac:dyDescent="0.2">
      <c r="A85" s="350" t="s">
        <v>644</v>
      </c>
      <c r="B85" s="351">
        <f>SUM($B$84:B84)</f>
        <v>-267473030.50800002</v>
      </c>
      <c r="C85" s="351">
        <f>SUM($B$84:C84)</f>
        <v>-387473030.50800002</v>
      </c>
      <c r="D85" s="351">
        <f>SUM($B$84:D84)</f>
        <v>-509311970.76000005</v>
      </c>
      <c r="E85" s="351">
        <f>SUM($B$84:E84)</f>
        <v>-509311970.76000005</v>
      </c>
      <c r="F85" s="351">
        <f>SUM($B$84:F84)</f>
        <v>-509311970.76000005</v>
      </c>
      <c r="G85" s="351">
        <f>SUM($B$84:G84)</f>
        <v>-509311970.76000005</v>
      </c>
      <c r="H85" s="351">
        <f>SUM($B$84:H84)</f>
        <v>-509311970.76000005</v>
      </c>
      <c r="I85" s="351">
        <f>SUM($B$84:I84)</f>
        <v>-509311970.76000005</v>
      </c>
      <c r="J85" s="351">
        <f>SUM($B$84:J84)</f>
        <v>-509311970.76000005</v>
      </c>
      <c r="K85" s="351">
        <f>SUM($B$84:K84)</f>
        <v>-509311970.76000005</v>
      </c>
      <c r="L85" s="351">
        <f>SUM($B$84:L84)</f>
        <v>-509311970.76000005</v>
      </c>
      <c r="M85" s="351">
        <f>SUM($B$84:M84)</f>
        <v>-509311970.76000005</v>
      </c>
      <c r="N85" s="351">
        <f>SUM($B$84:N84)</f>
        <v>-509311970.76000005</v>
      </c>
      <c r="O85" s="351">
        <f>SUM($B$84:O84)</f>
        <v>-509311970.76000005</v>
      </c>
      <c r="P85" s="351">
        <f>SUM($B$84:P84)</f>
        <v>-509311970.76000005</v>
      </c>
      <c r="Q85" s="351">
        <f>SUM($B$84:Q84)</f>
        <v>-509311970.76000005</v>
      </c>
      <c r="R85" s="351">
        <f>SUM($B$84:R84)</f>
        <v>-509311970.76000005</v>
      </c>
      <c r="S85" s="351">
        <f>SUM($B$84:S84)</f>
        <v>-509311970.76000005</v>
      </c>
      <c r="T85" s="351">
        <f>SUM($B$84:T84)</f>
        <v>-509311970.76000005</v>
      </c>
      <c r="U85" s="351">
        <f>SUM($B$84:U84)</f>
        <v>-509311970.76000005</v>
      </c>
      <c r="V85" s="351">
        <f>SUM($B$84:V84)</f>
        <v>-509311970.76000005</v>
      </c>
      <c r="W85" s="351">
        <f>SUM($B$84:W84)</f>
        <v>-509311970.76000005</v>
      </c>
      <c r="X85" s="351">
        <f>SUM($B$84:X84)</f>
        <v>-509311970.76000005</v>
      </c>
      <c r="Y85" s="351">
        <f>SUM($B$84:Y84)</f>
        <v>-509311970.76000005</v>
      </c>
      <c r="Z85" s="351">
        <f>SUM($B$84:Z84)</f>
        <v>-509311970.76000005</v>
      </c>
      <c r="AA85" s="351">
        <f>SUM($B$84:AA84)</f>
        <v>-509311970.76000005</v>
      </c>
      <c r="AB85" s="351">
        <f>SUM($B$84:AB84)</f>
        <v>-509311970.76000005</v>
      </c>
      <c r="AC85" s="351">
        <f>SUM($B$84:AC84)</f>
        <v>-509311970.76000005</v>
      </c>
      <c r="AD85" s="351">
        <f>SUM($B$84:AD84)</f>
        <v>-509311970.76000005</v>
      </c>
      <c r="AE85" s="351">
        <f>SUM($B$84:AE84)</f>
        <v>-509311970.76000005</v>
      </c>
      <c r="AF85" s="351">
        <f>SUM($B$84:AF84)</f>
        <v>-509311970.76000005</v>
      </c>
      <c r="AG85" s="351">
        <f>SUM($B$84:AG84)</f>
        <v>-509311970.76000005</v>
      </c>
      <c r="AH85" s="351">
        <f>SUM($B$84:AH84)</f>
        <v>-509311970.76000005</v>
      </c>
    </row>
    <row r="86" spans="1:34" s="303" customFormat="1" x14ac:dyDescent="0.25">
      <c r="A86" s="357" t="s">
        <v>671</v>
      </c>
      <c r="B86" s="358">
        <f>1/POWER((1+$B$44),B74)</f>
        <v>0.94072086838359736</v>
      </c>
      <c r="C86" s="358">
        <f t="shared" ref="C86:AG86" si="32">1/POWER((1+$B$44),C74)</f>
        <v>0.83249634370229864</v>
      </c>
      <c r="D86" s="358">
        <f t="shared" si="32"/>
        <v>0.73672242805513155</v>
      </c>
      <c r="E86" s="358">
        <f t="shared" si="32"/>
        <v>0.65196675049126696</v>
      </c>
      <c r="F86" s="358">
        <f t="shared" si="32"/>
        <v>0.57696172609846641</v>
      </c>
      <c r="G86" s="358">
        <f t="shared" si="32"/>
        <v>0.51058559831722694</v>
      </c>
      <c r="H86" s="358">
        <f t="shared" si="32"/>
        <v>0.45184566222763445</v>
      </c>
      <c r="I86" s="358">
        <f t="shared" si="32"/>
        <v>0.39986341790056151</v>
      </c>
      <c r="J86" s="358">
        <f t="shared" si="32"/>
        <v>0.35386143177040841</v>
      </c>
      <c r="K86" s="358">
        <f t="shared" si="32"/>
        <v>0.31315170953133498</v>
      </c>
      <c r="L86" s="358">
        <f t="shared" si="32"/>
        <v>0.27712540666489821</v>
      </c>
      <c r="M86" s="358">
        <f t="shared" si="32"/>
        <v>0.24524372271229933</v>
      </c>
      <c r="N86" s="358">
        <f t="shared" si="32"/>
        <v>0.21702984310822954</v>
      </c>
      <c r="O86" s="358">
        <f t="shared" si="32"/>
        <v>0.19206180806038009</v>
      </c>
      <c r="P86" s="358">
        <f t="shared" si="32"/>
        <v>0.16996620182334526</v>
      </c>
      <c r="Q86" s="358">
        <f t="shared" si="32"/>
        <v>0.15041256798526129</v>
      </c>
      <c r="R86" s="358">
        <f t="shared" si="32"/>
        <v>0.13310846724359404</v>
      </c>
      <c r="S86" s="358">
        <f t="shared" si="32"/>
        <v>0.11779510375539298</v>
      </c>
      <c r="T86" s="358">
        <f t="shared" si="32"/>
        <v>0.10424345465079028</v>
      </c>
      <c r="U86" s="358">
        <f t="shared" si="32"/>
        <v>9.2250844823708225E-2</v>
      </c>
      <c r="V86" s="358">
        <f t="shared" si="32"/>
        <v>8.163791577319314E-2</v>
      </c>
      <c r="W86" s="358">
        <f t="shared" si="32"/>
        <v>7.2245943162117798E-2</v>
      </c>
      <c r="X86" s="358">
        <f t="shared" si="32"/>
        <v>6.3934462975325498E-2</v>
      </c>
      <c r="Y86" s="358">
        <f t="shared" si="32"/>
        <v>5.6579170774624342E-2</v>
      </c>
      <c r="Z86" s="358">
        <f t="shared" si="32"/>
        <v>5.0070062632410935E-2</v>
      </c>
      <c r="AA86" s="358">
        <f t="shared" si="32"/>
        <v>4.4309789940186653E-2</v>
      </c>
      <c r="AB86" s="358">
        <f t="shared" si="32"/>
        <v>3.9212203486890855E-2</v>
      </c>
      <c r="AC86" s="358">
        <f t="shared" si="32"/>
        <v>3.4701065032646777E-2</v>
      </c>
      <c r="AD86" s="358">
        <f t="shared" si="32"/>
        <v>3.0708907108536979E-2</v>
      </c>
      <c r="AE86" s="358">
        <f t="shared" si="32"/>
        <v>2.7176023989855736E-2</v>
      </c>
      <c r="AF86" s="358">
        <f t="shared" si="32"/>
        <v>2.4049578752084716E-2</v>
      </c>
      <c r="AG86" s="358">
        <f t="shared" si="32"/>
        <v>2.1282813054942232E-2</v>
      </c>
      <c r="AH86" s="358">
        <f t="shared" ref="AH86" si="33">1/POWER((1+$B$44),AH74)</f>
        <v>1.8834347836232068E-2</v>
      </c>
    </row>
    <row r="87" spans="1:34" s="303" customFormat="1" ht="14.25" x14ac:dyDescent="0.2">
      <c r="A87" s="341" t="s">
        <v>645</v>
      </c>
      <c r="B87" s="351">
        <f t="shared" ref="B87:AG87" si="34">B84*B86</f>
        <v>-251617461.52867821</v>
      </c>
      <c r="C87" s="351">
        <f t="shared" si="34"/>
        <v>-99899561.244275838</v>
      </c>
      <c r="D87" s="351">
        <f t="shared" si="34"/>
        <v>-89761479.894117549</v>
      </c>
      <c r="E87" s="351">
        <f t="shared" si="34"/>
        <v>0</v>
      </c>
      <c r="F87" s="351">
        <f t="shared" si="34"/>
        <v>0</v>
      </c>
      <c r="G87" s="351">
        <f t="shared" si="34"/>
        <v>0</v>
      </c>
      <c r="H87" s="351">
        <f t="shared" si="34"/>
        <v>0</v>
      </c>
      <c r="I87" s="351">
        <f t="shared" si="34"/>
        <v>0</v>
      </c>
      <c r="J87" s="351">
        <f t="shared" si="34"/>
        <v>0</v>
      </c>
      <c r="K87" s="351">
        <f t="shared" si="34"/>
        <v>0</v>
      </c>
      <c r="L87" s="351">
        <f t="shared" si="34"/>
        <v>0</v>
      </c>
      <c r="M87" s="351">
        <f t="shared" si="34"/>
        <v>0</v>
      </c>
      <c r="N87" s="351">
        <f t="shared" si="34"/>
        <v>0</v>
      </c>
      <c r="O87" s="351">
        <f t="shared" si="34"/>
        <v>0</v>
      </c>
      <c r="P87" s="351">
        <f t="shared" si="34"/>
        <v>0</v>
      </c>
      <c r="Q87" s="351">
        <f t="shared" si="34"/>
        <v>0</v>
      </c>
      <c r="R87" s="351">
        <f t="shared" si="34"/>
        <v>0</v>
      </c>
      <c r="S87" s="351">
        <f t="shared" si="34"/>
        <v>0</v>
      </c>
      <c r="T87" s="351">
        <f t="shared" si="34"/>
        <v>0</v>
      </c>
      <c r="U87" s="351">
        <f t="shared" si="34"/>
        <v>0</v>
      </c>
      <c r="V87" s="351">
        <f t="shared" si="34"/>
        <v>0</v>
      </c>
      <c r="W87" s="351">
        <f t="shared" si="34"/>
        <v>0</v>
      </c>
      <c r="X87" s="351">
        <f t="shared" si="34"/>
        <v>0</v>
      </c>
      <c r="Y87" s="351">
        <f t="shared" si="34"/>
        <v>0</v>
      </c>
      <c r="Z87" s="351">
        <f t="shared" si="34"/>
        <v>0</v>
      </c>
      <c r="AA87" s="351">
        <f t="shared" si="34"/>
        <v>0</v>
      </c>
      <c r="AB87" s="351">
        <f t="shared" si="34"/>
        <v>0</v>
      </c>
      <c r="AC87" s="351">
        <f t="shared" si="34"/>
        <v>0</v>
      </c>
      <c r="AD87" s="351">
        <f t="shared" si="34"/>
        <v>0</v>
      </c>
      <c r="AE87" s="351">
        <f t="shared" si="34"/>
        <v>0</v>
      </c>
      <c r="AF87" s="351">
        <f t="shared" si="34"/>
        <v>0</v>
      </c>
      <c r="AG87" s="351">
        <f t="shared" si="34"/>
        <v>0</v>
      </c>
      <c r="AH87" s="351">
        <f t="shared" ref="AH87" si="35">AH84*AH86</f>
        <v>0</v>
      </c>
    </row>
    <row r="88" spans="1:34" s="303" customFormat="1" ht="14.25" x14ac:dyDescent="0.2">
      <c r="A88" s="341" t="s">
        <v>672</v>
      </c>
      <c r="B88" s="351">
        <f>SUM($B$87:B87)</f>
        <v>-251617461.52867821</v>
      </c>
      <c r="C88" s="351">
        <f>SUM($B$87:C87)</f>
        <v>-351517022.77295405</v>
      </c>
      <c r="D88" s="351">
        <f>SUM($B$87:D87)</f>
        <v>-441278502.66707158</v>
      </c>
      <c r="E88" s="351">
        <f>SUM($B$87:E87)</f>
        <v>-441278502.66707158</v>
      </c>
      <c r="F88" s="351">
        <f>SUM($B$87:F87)</f>
        <v>-441278502.66707158</v>
      </c>
      <c r="G88" s="351">
        <f>SUM($B$87:G87)</f>
        <v>-441278502.66707158</v>
      </c>
      <c r="H88" s="351">
        <f>SUM($B$87:H87)</f>
        <v>-441278502.66707158</v>
      </c>
      <c r="I88" s="351">
        <f>SUM($B$87:I87)</f>
        <v>-441278502.66707158</v>
      </c>
      <c r="J88" s="351">
        <f>SUM($B$87:J87)</f>
        <v>-441278502.66707158</v>
      </c>
      <c r="K88" s="351">
        <f>SUM($B$87:K87)</f>
        <v>-441278502.66707158</v>
      </c>
      <c r="L88" s="351">
        <f>SUM($B$87:L87)</f>
        <v>-441278502.66707158</v>
      </c>
      <c r="M88" s="351">
        <f>SUM($B$87:M87)</f>
        <v>-441278502.66707158</v>
      </c>
      <c r="N88" s="351">
        <f>SUM($B$87:N87)</f>
        <v>-441278502.66707158</v>
      </c>
      <c r="O88" s="351">
        <f>SUM($B$87:O87)</f>
        <v>-441278502.66707158</v>
      </c>
      <c r="P88" s="351">
        <f>SUM($B$87:P87)</f>
        <v>-441278502.66707158</v>
      </c>
      <c r="Q88" s="351">
        <f>SUM($B$87:Q87)</f>
        <v>-441278502.66707158</v>
      </c>
      <c r="R88" s="351">
        <f>SUM($B$87:R87)</f>
        <v>-441278502.66707158</v>
      </c>
      <c r="S88" s="351">
        <f>SUM($B$87:S87)</f>
        <v>-441278502.66707158</v>
      </c>
      <c r="T88" s="351">
        <f>SUM($B$87:T87)</f>
        <v>-441278502.66707158</v>
      </c>
      <c r="U88" s="351">
        <f>SUM($B$87:U87)</f>
        <v>-441278502.66707158</v>
      </c>
      <c r="V88" s="351">
        <f>SUM($B$87:V87)</f>
        <v>-441278502.66707158</v>
      </c>
      <c r="W88" s="351">
        <f>SUM($B$87:W87)</f>
        <v>-441278502.66707158</v>
      </c>
      <c r="X88" s="351">
        <f>SUM($B$87:X87)</f>
        <v>-441278502.66707158</v>
      </c>
      <c r="Y88" s="351">
        <f>SUM($B$87:Y87)</f>
        <v>-441278502.66707158</v>
      </c>
      <c r="Z88" s="351">
        <f>SUM($B$87:Z87)</f>
        <v>-441278502.66707158</v>
      </c>
      <c r="AA88" s="351">
        <f>SUM($B$87:AA87)</f>
        <v>-441278502.66707158</v>
      </c>
      <c r="AB88" s="351">
        <f>SUM($B$87:AB87)</f>
        <v>-441278502.66707158</v>
      </c>
      <c r="AC88" s="351">
        <f>SUM($B$87:AC87)</f>
        <v>-441278502.66707158</v>
      </c>
      <c r="AD88" s="351">
        <f>SUM($B$87:AD87)</f>
        <v>-441278502.66707158</v>
      </c>
      <c r="AE88" s="351">
        <f>SUM($B$87:AE87)</f>
        <v>-441278502.66707158</v>
      </c>
      <c r="AF88" s="351">
        <f>SUM($B$87:AF87)</f>
        <v>-441278502.66707158</v>
      </c>
      <c r="AG88" s="351">
        <f>SUM($B$87:AG87)</f>
        <v>-441278502.66707158</v>
      </c>
      <c r="AH88" s="351">
        <f>SUM($B$87:AH87)</f>
        <v>-441278502.66707158</v>
      </c>
    </row>
    <row r="89" spans="1:34" s="303" customFormat="1" ht="14.25" x14ac:dyDescent="0.2">
      <c r="A89" s="341" t="s">
        <v>646</v>
      </c>
      <c r="B89" s="359">
        <f>IF((ISERR(IRR($B$84:B84))),0,IF(IRR($B$84:B84)&lt;0,0,IRR($B$84:B84)))</f>
        <v>0</v>
      </c>
      <c r="C89" s="359">
        <f>IF((ISERR(IRR($B$84:C84))),0,IF(IRR($B$84:C84)&lt;0,0,IRR($B$84:C84)))</f>
        <v>0</v>
      </c>
      <c r="D89" s="359">
        <f>IF((ISERR(IRR($B$84:D84))),0,IF(IRR($B$84:D84)&lt;0,0,IRR($B$84:D84)))</f>
        <v>0</v>
      </c>
      <c r="E89" s="359">
        <f>IF((ISERR(IRR($B$84:E84))),0,IF(IRR($B$84:E84)&lt;0,0,IRR($B$84:E84)))</f>
        <v>0</v>
      </c>
      <c r="F89" s="359">
        <f>IF((ISERR(IRR($B$84:F84))),0,IF(IRR($B$84:F84)&lt;0,0,IRR($B$84:F84)))</f>
        <v>0</v>
      </c>
      <c r="G89" s="359">
        <f>IF((ISERR(IRR($B$84:G84))),0,IF(IRR($B$84:G84)&lt;0,0,IRR($B$84:G84)))</f>
        <v>0</v>
      </c>
      <c r="H89" s="359">
        <f>IF((ISERR(IRR($B$84:H84))),0,IF(IRR($B$84:H84)&lt;0,0,IRR($B$84:H84)))</f>
        <v>0</v>
      </c>
      <c r="I89" s="359">
        <f>IF((ISERR(IRR($B$84:I84))),0,IF(IRR($B$84:I84)&lt;0,0,IRR($B$84:I84)))</f>
        <v>0</v>
      </c>
      <c r="J89" s="359">
        <f>IF((ISERR(IRR($B$84:J84))),0,IF(IRR($B$84:J84)&lt;0,0,IRR($B$84:J84)))</f>
        <v>0</v>
      </c>
      <c r="K89" s="359">
        <f>IF((ISERR(IRR($B$84:K84))),0,IF(IRR($B$84:K84)&lt;0,0,IRR($B$84:K84)))</f>
        <v>0</v>
      </c>
      <c r="L89" s="359">
        <f>IF((ISERR(IRR($B$84:L84))),0,IF(IRR($B$84:L84)&lt;0,0,IRR($B$84:L84)))</f>
        <v>0</v>
      </c>
      <c r="M89" s="359">
        <f>IF((ISERR(IRR($B$84:M84))),0,IF(IRR($B$84:M84)&lt;0,0,IRR($B$84:M84)))</f>
        <v>0</v>
      </c>
      <c r="N89" s="359">
        <f>IF((ISERR(IRR($B$84:N84))),0,IF(IRR($B$84:N84)&lt;0,0,IRR($B$84:N84)))</f>
        <v>0</v>
      </c>
      <c r="O89" s="359">
        <f>IF((ISERR(IRR($B$84:O84))),0,IF(IRR($B$84:O84)&lt;0,0,IRR($B$84:O84)))</f>
        <v>0</v>
      </c>
      <c r="P89" s="359">
        <f>IF((ISERR(IRR($B$84:P84))),0,IF(IRR($B$84:P84)&lt;0,0,IRR($B$84:P84)))</f>
        <v>0</v>
      </c>
      <c r="Q89" s="359">
        <f>IF((ISERR(IRR($B$84:Q84))),0,IF(IRR($B$84:Q84)&lt;0,0,IRR($B$84:Q84)))</f>
        <v>0</v>
      </c>
      <c r="R89" s="359">
        <f>IF((ISERR(IRR($B$84:R84))),0,IF(IRR($B$84:R84)&lt;0,0,IRR($B$84:R84)))</f>
        <v>0</v>
      </c>
      <c r="S89" s="359">
        <f>IF((ISERR(IRR($B$84:S84))),0,IF(IRR($B$84:S84)&lt;0,0,IRR($B$84:S84)))</f>
        <v>0</v>
      </c>
      <c r="T89" s="359">
        <f>IF((ISERR(IRR($B$84:T84))),0,IF(IRR($B$84:T84)&lt;0,0,IRR($B$84:T84)))</f>
        <v>0</v>
      </c>
      <c r="U89" s="359">
        <f>IF((ISERR(IRR($B$84:U84))),0,IF(IRR($B$84:U84)&lt;0,0,IRR($B$84:U84)))</f>
        <v>0</v>
      </c>
      <c r="V89" s="359">
        <f>IF((ISERR(IRR($B$84:V84))),0,IF(IRR($B$84:V84)&lt;0,0,IRR($B$84:V84)))</f>
        <v>0</v>
      </c>
      <c r="W89" s="359">
        <f>IF((ISERR(IRR($B$84:W84))),0,IF(IRR($B$84:W84)&lt;0,0,IRR($B$84:W84)))</f>
        <v>0</v>
      </c>
      <c r="X89" s="359">
        <f>IF((ISERR(IRR($B$84:X84))),0,IF(IRR($B$84:X84)&lt;0,0,IRR($B$84:X84)))</f>
        <v>0</v>
      </c>
      <c r="Y89" s="359">
        <f>IF((ISERR(IRR($B$84:Y84))),0,IF(IRR($B$84:Y84)&lt;0,0,IRR($B$84:Y84)))</f>
        <v>0</v>
      </c>
      <c r="Z89" s="359">
        <f>IF((ISERR(IRR($B$84:Z84))),0,IF(IRR($B$84:Z84)&lt;0,0,IRR($B$84:Z84)))</f>
        <v>0</v>
      </c>
      <c r="AA89" s="359">
        <f>IF((ISERR(IRR($B$84:AA84))),0,IF(IRR($B$84:AA84)&lt;0,0,IRR($B$84:AA84)))</f>
        <v>0</v>
      </c>
      <c r="AB89" s="359">
        <f>IF((ISERR(IRR($B$84:AB84))),0,IF(IRR($B$84:AB84)&lt;0,0,IRR($B$84:AB84)))</f>
        <v>0</v>
      </c>
      <c r="AC89" s="359">
        <f>IF((ISERR(IRR($B$84:AC84))),0,IF(IRR($B$84:AC84)&lt;0,0,IRR($B$84:AC84)))</f>
        <v>0</v>
      </c>
      <c r="AD89" s="359">
        <f>IF((ISERR(IRR($B$84:AD84))),0,IF(IRR($B$84:AD84)&lt;0,0,IRR($B$84:AD84)))</f>
        <v>0</v>
      </c>
      <c r="AE89" s="359">
        <f>IF((ISERR(IRR($B$84:AE84))),0,IF(IRR($B$84:AE84)&lt;0,0,IRR($B$84:AE84)))</f>
        <v>0</v>
      </c>
      <c r="AF89" s="359">
        <f>IF((ISERR(IRR($B$84:AF84))),0,IF(IRR($B$84:AF84)&lt;0,0,IRR($B$84:AF84)))</f>
        <v>0</v>
      </c>
      <c r="AG89" s="359">
        <f>IF((ISERR(IRR($B$84:AG84))),0,IF(IRR($B$84:AG84)&lt;0,0,IRR($B$84:AG84)))</f>
        <v>0</v>
      </c>
      <c r="AH89" s="359">
        <f>IF((ISERR(IRR($B$84:AH84))),0,IF(IRR($B$84:AH84)&lt;0,0,IRR($B$84:AH84)))</f>
        <v>0</v>
      </c>
    </row>
    <row r="90" spans="1:34" s="303" customFormat="1" ht="14.25" x14ac:dyDescent="0.2">
      <c r="A90" s="341" t="s">
        <v>647</v>
      </c>
      <c r="B90" s="360">
        <f t="shared" ref="B90:AH90" si="36">IF(AND(B85&gt;0,A85&lt;0),(B75-(B85/(B85-A85))),0)</f>
        <v>0</v>
      </c>
      <c r="C90" s="360">
        <f t="shared" si="36"/>
        <v>0</v>
      </c>
      <c r="D90" s="360">
        <f t="shared" si="36"/>
        <v>0</v>
      </c>
      <c r="E90" s="360">
        <f t="shared" si="36"/>
        <v>0</v>
      </c>
      <c r="F90" s="360">
        <f t="shared" si="36"/>
        <v>0</v>
      </c>
      <c r="G90" s="360">
        <f t="shared" si="36"/>
        <v>0</v>
      </c>
      <c r="H90" s="360">
        <f t="shared" si="36"/>
        <v>0</v>
      </c>
      <c r="I90" s="360">
        <f t="shared" si="36"/>
        <v>0</v>
      </c>
      <c r="J90" s="360">
        <f t="shared" si="36"/>
        <v>0</v>
      </c>
      <c r="K90" s="360">
        <f t="shared" si="36"/>
        <v>0</v>
      </c>
      <c r="L90" s="360">
        <f t="shared" si="36"/>
        <v>0</v>
      </c>
      <c r="M90" s="360">
        <f t="shared" si="36"/>
        <v>0</v>
      </c>
      <c r="N90" s="360">
        <f t="shared" si="36"/>
        <v>0</v>
      </c>
      <c r="O90" s="360">
        <f t="shared" si="36"/>
        <v>0</v>
      </c>
      <c r="P90" s="360">
        <f t="shared" si="36"/>
        <v>0</v>
      </c>
      <c r="Q90" s="360">
        <f t="shared" si="36"/>
        <v>0</v>
      </c>
      <c r="R90" s="360">
        <f t="shared" si="36"/>
        <v>0</v>
      </c>
      <c r="S90" s="360">
        <f t="shared" si="36"/>
        <v>0</v>
      </c>
      <c r="T90" s="360">
        <f t="shared" si="36"/>
        <v>0</v>
      </c>
      <c r="U90" s="360">
        <f t="shared" si="36"/>
        <v>0</v>
      </c>
      <c r="V90" s="360">
        <f t="shared" si="36"/>
        <v>0</v>
      </c>
      <c r="W90" s="360">
        <f t="shared" si="36"/>
        <v>0</v>
      </c>
      <c r="X90" s="360">
        <f t="shared" si="36"/>
        <v>0</v>
      </c>
      <c r="Y90" s="360">
        <f t="shared" si="36"/>
        <v>0</v>
      </c>
      <c r="Z90" s="360">
        <f t="shared" si="36"/>
        <v>0</v>
      </c>
      <c r="AA90" s="360">
        <f t="shared" si="36"/>
        <v>0</v>
      </c>
      <c r="AB90" s="360">
        <f t="shared" si="36"/>
        <v>0</v>
      </c>
      <c r="AC90" s="360">
        <f t="shared" si="36"/>
        <v>0</v>
      </c>
      <c r="AD90" s="360">
        <f t="shared" si="36"/>
        <v>0</v>
      </c>
      <c r="AE90" s="360">
        <f t="shared" si="36"/>
        <v>0</v>
      </c>
      <c r="AF90" s="360">
        <f t="shared" si="36"/>
        <v>0</v>
      </c>
      <c r="AG90" s="360">
        <f t="shared" si="36"/>
        <v>0</v>
      </c>
      <c r="AH90" s="360">
        <f t="shared" si="36"/>
        <v>0</v>
      </c>
    </row>
    <row r="91" spans="1:34" s="303" customFormat="1" ht="15" thickBot="1" x14ac:dyDescent="0.25">
      <c r="A91" s="361" t="s">
        <v>648</v>
      </c>
      <c r="B91" s="362">
        <f t="shared" ref="B91:AH91" si="37">IF(AND(B88&gt;0,A88&lt;0),(B75-(B88/(B88-A88))),0)</f>
        <v>0</v>
      </c>
      <c r="C91" s="362">
        <f t="shared" si="37"/>
        <v>0</v>
      </c>
      <c r="D91" s="362">
        <f t="shared" si="37"/>
        <v>0</v>
      </c>
      <c r="E91" s="362">
        <f t="shared" si="37"/>
        <v>0</v>
      </c>
      <c r="F91" s="362">
        <f t="shared" si="37"/>
        <v>0</v>
      </c>
      <c r="G91" s="362">
        <f t="shared" si="37"/>
        <v>0</v>
      </c>
      <c r="H91" s="362">
        <f t="shared" si="37"/>
        <v>0</v>
      </c>
      <c r="I91" s="362">
        <f t="shared" si="37"/>
        <v>0</v>
      </c>
      <c r="J91" s="362">
        <f t="shared" si="37"/>
        <v>0</v>
      </c>
      <c r="K91" s="362">
        <f t="shared" si="37"/>
        <v>0</v>
      </c>
      <c r="L91" s="362">
        <f t="shared" si="37"/>
        <v>0</v>
      </c>
      <c r="M91" s="362">
        <f t="shared" si="37"/>
        <v>0</v>
      </c>
      <c r="N91" s="362">
        <f t="shared" si="37"/>
        <v>0</v>
      </c>
      <c r="O91" s="362">
        <f t="shared" si="37"/>
        <v>0</v>
      </c>
      <c r="P91" s="362">
        <f t="shared" si="37"/>
        <v>0</v>
      </c>
      <c r="Q91" s="362">
        <f t="shared" si="37"/>
        <v>0</v>
      </c>
      <c r="R91" s="362">
        <f t="shared" si="37"/>
        <v>0</v>
      </c>
      <c r="S91" s="362">
        <f t="shared" si="37"/>
        <v>0</v>
      </c>
      <c r="T91" s="362">
        <f t="shared" si="37"/>
        <v>0</v>
      </c>
      <c r="U91" s="362">
        <f t="shared" si="37"/>
        <v>0</v>
      </c>
      <c r="V91" s="362">
        <f t="shared" si="37"/>
        <v>0</v>
      </c>
      <c r="W91" s="362">
        <f t="shared" si="37"/>
        <v>0</v>
      </c>
      <c r="X91" s="362">
        <f t="shared" si="37"/>
        <v>0</v>
      </c>
      <c r="Y91" s="362">
        <f t="shared" si="37"/>
        <v>0</v>
      </c>
      <c r="Z91" s="362">
        <f t="shared" si="37"/>
        <v>0</v>
      </c>
      <c r="AA91" s="362">
        <f t="shared" si="37"/>
        <v>0</v>
      </c>
      <c r="AB91" s="362">
        <f t="shared" si="37"/>
        <v>0</v>
      </c>
      <c r="AC91" s="362">
        <f t="shared" si="37"/>
        <v>0</v>
      </c>
      <c r="AD91" s="362">
        <f t="shared" si="37"/>
        <v>0</v>
      </c>
      <c r="AE91" s="362">
        <f t="shared" si="37"/>
        <v>0</v>
      </c>
      <c r="AF91" s="362">
        <f t="shared" si="37"/>
        <v>0</v>
      </c>
      <c r="AG91" s="362">
        <f t="shared" si="37"/>
        <v>0</v>
      </c>
      <c r="AH91" s="362">
        <f t="shared" si="37"/>
        <v>0</v>
      </c>
    </row>
    <row r="92" spans="1:34" s="303" customFormat="1" x14ac:dyDescent="0.2">
      <c r="A92" s="363"/>
      <c r="B92" s="363">
        <v>2021</v>
      </c>
      <c r="C92" s="363">
        <f>B92+1</f>
        <v>2022</v>
      </c>
      <c r="D92" s="363">
        <f t="shared" ref="D92:AH92" si="38">C92+1</f>
        <v>2023</v>
      </c>
      <c r="E92" s="363">
        <f t="shared" si="38"/>
        <v>2024</v>
      </c>
      <c r="F92" s="363">
        <f t="shared" si="38"/>
        <v>2025</v>
      </c>
      <c r="G92" s="363">
        <f t="shared" si="38"/>
        <v>2026</v>
      </c>
      <c r="H92" s="363">
        <f t="shared" si="38"/>
        <v>2027</v>
      </c>
      <c r="I92" s="363">
        <f t="shared" si="38"/>
        <v>2028</v>
      </c>
      <c r="J92" s="363">
        <f t="shared" si="38"/>
        <v>2029</v>
      </c>
      <c r="K92" s="363">
        <f t="shared" si="38"/>
        <v>2030</v>
      </c>
      <c r="L92" s="363">
        <f t="shared" si="38"/>
        <v>2031</v>
      </c>
      <c r="M92" s="363">
        <f t="shared" si="38"/>
        <v>2032</v>
      </c>
      <c r="N92" s="363">
        <f t="shared" si="38"/>
        <v>2033</v>
      </c>
      <c r="O92" s="363">
        <f t="shared" si="38"/>
        <v>2034</v>
      </c>
      <c r="P92" s="363">
        <f t="shared" si="38"/>
        <v>2035</v>
      </c>
      <c r="Q92" s="363">
        <f t="shared" si="38"/>
        <v>2036</v>
      </c>
      <c r="R92" s="363">
        <f t="shared" si="38"/>
        <v>2037</v>
      </c>
      <c r="S92" s="363">
        <f t="shared" si="38"/>
        <v>2038</v>
      </c>
      <c r="T92" s="363">
        <f t="shared" si="38"/>
        <v>2039</v>
      </c>
      <c r="U92" s="363">
        <f t="shared" si="38"/>
        <v>2040</v>
      </c>
      <c r="V92" s="363">
        <f t="shared" si="38"/>
        <v>2041</v>
      </c>
      <c r="W92" s="363">
        <f t="shared" si="38"/>
        <v>2042</v>
      </c>
      <c r="X92" s="363">
        <f t="shared" si="38"/>
        <v>2043</v>
      </c>
      <c r="Y92" s="363">
        <f t="shared" si="38"/>
        <v>2044</v>
      </c>
      <c r="Z92" s="363">
        <f t="shared" si="38"/>
        <v>2045</v>
      </c>
      <c r="AA92" s="363">
        <f t="shared" si="38"/>
        <v>2046</v>
      </c>
      <c r="AB92" s="363">
        <f t="shared" si="38"/>
        <v>2047</v>
      </c>
      <c r="AC92" s="363">
        <f t="shared" si="38"/>
        <v>2048</v>
      </c>
      <c r="AD92" s="363">
        <f t="shared" si="38"/>
        <v>2049</v>
      </c>
      <c r="AE92" s="363">
        <f t="shared" si="38"/>
        <v>2050</v>
      </c>
      <c r="AF92" s="363">
        <f t="shared" si="38"/>
        <v>2051</v>
      </c>
      <c r="AG92" s="363">
        <f t="shared" si="38"/>
        <v>2052</v>
      </c>
      <c r="AH92" s="363">
        <f t="shared" si="38"/>
        <v>2053</v>
      </c>
    </row>
    <row r="93" spans="1:34" s="303" customFormat="1" ht="15.75" customHeight="1" x14ac:dyDescent="0.2">
      <c r="A93" s="364" t="s">
        <v>673</v>
      </c>
      <c r="B93" s="364"/>
      <c r="C93" s="364"/>
      <c r="D93" s="364"/>
      <c r="E93" s="364"/>
      <c r="F93" s="364"/>
      <c r="G93" s="364"/>
      <c r="H93" s="364"/>
      <c r="I93" s="364"/>
      <c r="J93" s="364"/>
      <c r="K93" s="364"/>
      <c r="L93" s="364"/>
      <c r="M93" s="364"/>
      <c r="N93" s="364">
        <v>10</v>
      </c>
      <c r="O93" s="364"/>
      <c r="P93" s="364"/>
      <c r="Q93" s="364"/>
      <c r="R93" s="364"/>
      <c r="S93" s="364"/>
      <c r="T93" s="364"/>
      <c r="U93" s="364"/>
      <c r="V93" s="364"/>
      <c r="W93" s="364"/>
      <c r="X93" s="364"/>
      <c r="Y93" s="364"/>
      <c r="Z93" s="364"/>
      <c r="AA93" s="364"/>
      <c r="AB93" s="364"/>
      <c r="AC93" s="364"/>
      <c r="AE93" s="304"/>
      <c r="AF93" s="304"/>
      <c r="AG93" s="304"/>
      <c r="AH93" s="303">
        <v>30</v>
      </c>
    </row>
    <row r="94" spans="1:34" s="303" customFormat="1" ht="63.6" customHeight="1" x14ac:dyDescent="0.2">
      <c r="A94" s="468" t="s">
        <v>674</v>
      </c>
      <c r="B94" s="468"/>
      <c r="C94" s="468"/>
      <c r="D94" s="468"/>
      <c r="E94" s="468"/>
      <c r="F94" s="468"/>
      <c r="G94" s="468"/>
      <c r="H94" s="468"/>
      <c r="I94" s="468"/>
      <c r="J94" s="300"/>
      <c r="K94" s="300"/>
      <c r="L94" s="300"/>
      <c r="M94" s="300"/>
      <c r="N94" s="300"/>
      <c r="O94" s="300"/>
      <c r="P94" s="300"/>
      <c r="Q94" s="300"/>
      <c r="R94" s="300"/>
      <c r="S94" s="300"/>
      <c r="T94" s="300"/>
      <c r="U94" s="300"/>
      <c r="V94" s="300"/>
      <c r="W94" s="300"/>
      <c r="X94" s="300"/>
      <c r="Y94" s="300"/>
      <c r="Z94" s="300"/>
      <c r="AA94" s="300"/>
      <c r="AB94" s="300"/>
      <c r="AC94" s="300"/>
      <c r="AE94" s="304"/>
      <c r="AF94" s="304"/>
      <c r="AG94" s="304"/>
    </row>
    <row r="95" spans="1:34" s="303" customFormat="1" x14ac:dyDescent="0.2">
      <c r="A95" s="297"/>
      <c r="B95" s="297"/>
      <c r="C95" s="365"/>
      <c r="D95" s="297"/>
      <c r="E95" s="297"/>
      <c r="F95" s="297"/>
      <c r="G95" s="297"/>
      <c r="H95" s="297"/>
      <c r="I95" s="297"/>
      <c r="J95" s="297"/>
      <c r="K95" s="297"/>
      <c r="L95" s="297"/>
      <c r="M95" s="297"/>
      <c r="N95" s="297"/>
      <c r="O95" s="297"/>
      <c r="P95" s="297"/>
      <c r="Q95" s="297"/>
      <c r="R95" s="297"/>
      <c r="S95" s="297"/>
      <c r="T95" s="297"/>
      <c r="U95" s="297"/>
      <c r="V95" s="297"/>
      <c r="W95" s="297"/>
      <c r="X95" s="297"/>
      <c r="Y95" s="297"/>
      <c r="Z95" s="297"/>
      <c r="AA95" s="297"/>
      <c r="AB95" s="297"/>
      <c r="AC95" s="297"/>
      <c r="AE95" s="304"/>
      <c r="AF95" s="304"/>
      <c r="AG95" s="304"/>
    </row>
  </sheetData>
  <mergeCells count="14">
    <mergeCell ref="A13:P13"/>
    <mergeCell ref="A5:P5"/>
    <mergeCell ref="A7:P7"/>
    <mergeCell ref="A9:P9"/>
    <mergeCell ref="A10:P10"/>
    <mergeCell ref="A12:P12"/>
    <mergeCell ref="D31:F31"/>
    <mergeCell ref="A94:I94"/>
    <mergeCell ref="A15:P15"/>
    <mergeCell ref="A16:P16"/>
    <mergeCell ref="A18:P18"/>
    <mergeCell ref="D28:F28"/>
    <mergeCell ref="D29:F29"/>
    <mergeCell ref="D30:F30"/>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topLeftCell="A7" zoomScale="70" zoomScaleSheetLayoutView="70" workbookViewId="0">
      <selection activeCell="J53" sqref="J53"/>
    </sheetView>
  </sheetViews>
  <sheetFormatPr defaultRowHeight="15" x14ac:dyDescent="0.25"/>
  <cols>
    <col min="1" max="1" width="9.140625" style="135"/>
    <col min="2" max="2" width="37.7109375" style="135" customWidth="1"/>
    <col min="3" max="4" width="15.7109375" style="137" customWidth="1"/>
    <col min="5" max="6" width="15.7109375" style="135" customWidth="1"/>
    <col min="7" max="8" width="15.7109375" style="135" hidden="1" customWidth="1"/>
    <col min="9" max="10" width="18.28515625" style="135" customWidth="1"/>
    <col min="11" max="11" width="64.85546875" style="135" customWidth="1"/>
    <col min="12" max="12" width="32.28515625" style="135" customWidth="1"/>
    <col min="13" max="16384" width="9.140625" style="135"/>
  </cols>
  <sheetData>
    <row r="1" spans="1:12" ht="18.75" x14ac:dyDescent="0.25">
      <c r="A1" s="46"/>
      <c r="B1" s="46"/>
      <c r="C1" s="46"/>
      <c r="D1" s="46"/>
      <c r="E1" s="46"/>
      <c r="F1" s="46"/>
      <c r="G1" s="46"/>
      <c r="H1" s="46"/>
      <c r="I1" s="46"/>
      <c r="J1" s="46"/>
      <c r="K1" s="46"/>
      <c r="L1" s="108" t="s">
        <v>65</v>
      </c>
    </row>
    <row r="2" spans="1:12" ht="18.75" x14ac:dyDescent="0.3">
      <c r="A2" s="46"/>
      <c r="B2" s="46"/>
      <c r="C2" s="46"/>
      <c r="D2" s="46"/>
      <c r="E2" s="46"/>
      <c r="F2" s="46"/>
      <c r="G2" s="46"/>
      <c r="H2" s="46"/>
      <c r="I2" s="46"/>
      <c r="J2" s="46"/>
      <c r="K2" s="46"/>
      <c r="L2" s="109" t="s">
        <v>7</v>
      </c>
    </row>
    <row r="3" spans="1:12" ht="18.75" x14ac:dyDescent="0.3">
      <c r="A3" s="46"/>
      <c r="B3" s="46"/>
      <c r="C3" s="46"/>
      <c r="D3" s="46"/>
      <c r="E3" s="46"/>
      <c r="F3" s="46"/>
      <c r="G3" s="46"/>
      <c r="H3" s="46"/>
      <c r="I3" s="46"/>
      <c r="J3" s="46"/>
      <c r="K3" s="46"/>
      <c r="L3" s="109" t="s">
        <v>64</v>
      </c>
    </row>
    <row r="4" spans="1:12" ht="18.75" x14ac:dyDescent="0.3">
      <c r="A4" s="46"/>
      <c r="B4" s="46"/>
      <c r="C4" s="46"/>
      <c r="D4" s="46"/>
      <c r="E4" s="46"/>
      <c r="F4" s="46"/>
      <c r="G4" s="46"/>
      <c r="H4" s="46"/>
      <c r="I4" s="46"/>
      <c r="J4" s="46"/>
      <c r="K4" s="109"/>
      <c r="L4" s="46"/>
    </row>
    <row r="5" spans="1:12" ht="15.75" x14ac:dyDescent="0.25">
      <c r="A5" s="485" t="str">
        <f>'1. паспорт местоположение'!A5:C5</f>
        <v>Год раскрытия информации: 2023 год</v>
      </c>
      <c r="B5" s="485"/>
      <c r="C5" s="485"/>
      <c r="D5" s="485"/>
      <c r="E5" s="485"/>
      <c r="F5" s="485"/>
      <c r="G5" s="485"/>
      <c r="H5" s="485"/>
      <c r="I5" s="485"/>
      <c r="J5" s="485"/>
      <c r="K5" s="485"/>
      <c r="L5" s="485"/>
    </row>
    <row r="6" spans="1:12" ht="18.75" x14ac:dyDescent="0.3">
      <c r="A6" s="46"/>
      <c r="B6" s="46"/>
      <c r="C6" s="46"/>
      <c r="D6" s="46"/>
      <c r="E6" s="46"/>
      <c r="F6" s="46"/>
      <c r="G6" s="46"/>
      <c r="H6" s="46"/>
      <c r="I6" s="46"/>
      <c r="J6" s="46"/>
      <c r="K6" s="109"/>
      <c r="L6" s="46"/>
    </row>
    <row r="7" spans="1:12" ht="18.75" x14ac:dyDescent="0.25">
      <c r="A7" s="414" t="s">
        <v>6</v>
      </c>
      <c r="B7" s="414"/>
      <c r="C7" s="414"/>
      <c r="D7" s="414"/>
      <c r="E7" s="414"/>
      <c r="F7" s="414"/>
      <c r="G7" s="414"/>
      <c r="H7" s="414"/>
      <c r="I7" s="414"/>
      <c r="J7" s="414"/>
      <c r="K7" s="414"/>
      <c r="L7" s="414"/>
    </row>
    <row r="8" spans="1:12" ht="18.75" x14ac:dyDescent="0.25">
      <c r="A8" s="414"/>
      <c r="B8" s="414"/>
      <c r="C8" s="414"/>
      <c r="D8" s="414"/>
      <c r="E8" s="414"/>
      <c r="F8" s="414"/>
      <c r="G8" s="414"/>
      <c r="H8" s="414"/>
      <c r="I8" s="414"/>
      <c r="J8" s="414"/>
      <c r="K8" s="414"/>
      <c r="L8" s="414"/>
    </row>
    <row r="9" spans="1:12" ht="15.75" x14ac:dyDescent="0.25">
      <c r="A9" s="415" t="s">
        <v>464</v>
      </c>
      <c r="B9" s="415"/>
      <c r="C9" s="415"/>
      <c r="D9" s="415"/>
      <c r="E9" s="415"/>
      <c r="F9" s="415"/>
      <c r="G9" s="415"/>
      <c r="H9" s="415"/>
      <c r="I9" s="415"/>
      <c r="J9" s="415"/>
      <c r="K9" s="415"/>
      <c r="L9" s="415"/>
    </row>
    <row r="10" spans="1:12" ht="15.75" x14ac:dyDescent="0.25">
      <c r="A10" s="411" t="s">
        <v>5</v>
      </c>
      <c r="B10" s="411"/>
      <c r="C10" s="411"/>
      <c r="D10" s="411"/>
      <c r="E10" s="411"/>
      <c r="F10" s="411"/>
      <c r="G10" s="411"/>
      <c r="H10" s="411"/>
      <c r="I10" s="411"/>
      <c r="J10" s="411"/>
      <c r="K10" s="411"/>
      <c r="L10" s="411"/>
    </row>
    <row r="11" spans="1:12" ht="18.75" x14ac:dyDescent="0.25">
      <c r="A11" s="414"/>
      <c r="B11" s="414"/>
      <c r="C11" s="414"/>
      <c r="D11" s="414"/>
      <c r="E11" s="414"/>
      <c r="F11" s="414"/>
      <c r="G11" s="414"/>
      <c r="H11" s="414"/>
      <c r="I11" s="414"/>
      <c r="J11" s="414"/>
      <c r="K11" s="414"/>
      <c r="L11" s="414"/>
    </row>
    <row r="12" spans="1:12" ht="15.75" x14ac:dyDescent="0.25">
      <c r="A12" s="486" t="str">
        <f>'1. паспорт местоположение'!A12:C12</f>
        <v>L_19-1049</v>
      </c>
      <c r="B12" s="486"/>
      <c r="C12" s="486"/>
      <c r="D12" s="486"/>
      <c r="E12" s="486"/>
      <c r="F12" s="486"/>
      <c r="G12" s="486"/>
      <c r="H12" s="486"/>
      <c r="I12" s="486"/>
      <c r="J12" s="486"/>
      <c r="K12" s="486"/>
      <c r="L12" s="486"/>
    </row>
    <row r="13" spans="1:12" ht="15.75" x14ac:dyDescent="0.25">
      <c r="A13" s="411" t="s">
        <v>4</v>
      </c>
      <c r="B13" s="411"/>
      <c r="C13" s="411"/>
      <c r="D13" s="411"/>
      <c r="E13" s="411"/>
      <c r="F13" s="411"/>
      <c r="G13" s="411"/>
      <c r="H13" s="411"/>
      <c r="I13" s="411"/>
      <c r="J13" s="411"/>
      <c r="K13" s="411"/>
      <c r="L13" s="411"/>
    </row>
    <row r="14" spans="1:12" ht="18.75" x14ac:dyDescent="0.25">
      <c r="A14" s="425"/>
      <c r="B14" s="425"/>
      <c r="C14" s="425"/>
      <c r="D14" s="425"/>
      <c r="E14" s="425"/>
      <c r="F14" s="425"/>
      <c r="G14" s="425"/>
      <c r="H14" s="425"/>
      <c r="I14" s="425"/>
      <c r="J14" s="425"/>
      <c r="K14" s="425"/>
      <c r="L14" s="425"/>
    </row>
    <row r="15" spans="1:12" ht="47.25" customHeight="1" x14ac:dyDescent="0.25">
      <c r="A15" s="486" t="str">
        <f>'1. паспорт местоположение'!A15:C15</f>
        <v>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v>
      </c>
      <c r="B15" s="486"/>
      <c r="C15" s="486"/>
      <c r="D15" s="486"/>
      <c r="E15" s="486"/>
      <c r="F15" s="486"/>
      <c r="G15" s="486"/>
      <c r="H15" s="486"/>
      <c r="I15" s="486"/>
      <c r="J15" s="486"/>
      <c r="K15" s="486"/>
      <c r="L15" s="486"/>
    </row>
    <row r="16" spans="1:12" ht="15.75" x14ac:dyDescent="0.25">
      <c r="A16" s="411" t="s">
        <v>3</v>
      </c>
      <c r="B16" s="411"/>
      <c r="C16" s="411"/>
      <c r="D16" s="411"/>
      <c r="E16" s="411"/>
      <c r="F16" s="411"/>
      <c r="G16" s="411"/>
      <c r="H16" s="411"/>
      <c r="I16" s="411"/>
      <c r="J16" s="411"/>
      <c r="K16" s="411"/>
      <c r="L16" s="411"/>
    </row>
    <row r="17" spans="1:12" ht="15.75" x14ac:dyDescent="0.25">
      <c r="A17" s="46"/>
      <c r="B17" s="46"/>
      <c r="C17" s="46"/>
      <c r="D17" s="46"/>
      <c r="E17" s="46"/>
      <c r="F17" s="46"/>
      <c r="G17" s="46"/>
      <c r="H17" s="46"/>
      <c r="I17" s="46"/>
      <c r="J17" s="46"/>
      <c r="K17" s="46"/>
      <c r="L17" s="129"/>
    </row>
    <row r="18" spans="1:12" ht="15.75" x14ac:dyDescent="0.25">
      <c r="A18" s="46"/>
      <c r="B18" s="46"/>
      <c r="C18" s="46"/>
      <c r="D18" s="46"/>
      <c r="E18" s="46"/>
      <c r="F18" s="46"/>
      <c r="G18" s="46"/>
      <c r="H18" s="46"/>
      <c r="I18" s="46"/>
      <c r="J18" s="46"/>
      <c r="K18" s="35"/>
      <c r="L18" s="46"/>
    </row>
    <row r="19" spans="1:12" ht="15.75" customHeight="1" x14ac:dyDescent="0.25">
      <c r="A19" s="478" t="s">
        <v>421</v>
      </c>
      <c r="B19" s="478"/>
      <c r="C19" s="478"/>
      <c r="D19" s="478"/>
      <c r="E19" s="478"/>
      <c r="F19" s="478"/>
      <c r="G19" s="478"/>
      <c r="H19" s="478"/>
      <c r="I19" s="478"/>
      <c r="J19" s="478"/>
      <c r="K19" s="478"/>
      <c r="L19" s="478"/>
    </row>
    <row r="20" spans="1:12" ht="15.75" x14ac:dyDescent="0.25">
      <c r="A20" s="136"/>
      <c r="F20" s="138"/>
    </row>
    <row r="21" spans="1:12" ht="15" customHeight="1" x14ac:dyDescent="0.25">
      <c r="A21" s="479" t="s">
        <v>217</v>
      </c>
      <c r="B21" s="479" t="s">
        <v>216</v>
      </c>
      <c r="C21" s="480" t="s">
        <v>353</v>
      </c>
      <c r="D21" s="480"/>
      <c r="E21" s="480"/>
      <c r="F21" s="480"/>
      <c r="G21" s="480"/>
      <c r="H21" s="480"/>
      <c r="I21" s="481" t="s">
        <v>215</v>
      </c>
      <c r="J21" s="482" t="s">
        <v>355</v>
      </c>
      <c r="K21" s="479" t="s">
        <v>214</v>
      </c>
      <c r="L21" s="474" t="s">
        <v>354</v>
      </c>
    </row>
    <row r="22" spans="1:12" ht="36.75" customHeight="1" x14ac:dyDescent="0.25">
      <c r="A22" s="479"/>
      <c r="B22" s="479"/>
      <c r="C22" s="475" t="s">
        <v>1</v>
      </c>
      <c r="D22" s="475"/>
      <c r="E22" s="475" t="s">
        <v>8</v>
      </c>
      <c r="F22" s="475"/>
      <c r="G22" s="476" t="s">
        <v>472</v>
      </c>
      <c r="H22" s="477"/>
      <c r="I22" s="481"/>
      <c r="J22" s="483"/>
      <c r="K22" s="479"/>
      <c r="L22" s="474"/>
    </row>
    <row r="23" spans="1:12" ht="31.5" x14ac:dyDescent="0.25">
      <c r="A23" s="479"/>
      <c r="B23" s="479"/>
      <c r="C23" s="148" t="s">
        <v>213</v>
      </c>
      <c r="D23" s="148" t="s">
        <v>212</v>
      </c>
      <c r="E23" s="148" t="s">
        <v>213</v>
      </c>
      <c r="F23" s="148" t="s">
        <v>212</v>
      </c>
      <c r="G23" s="148" t="s">
        <v>213</v>
      </c>
      <c r="H23" s="148" t="s">
        <v>212</v>
      </c>
      <c r="I23" s="481"/>
      <c r="J23" s="484"/>
      <c r="K23" s="479"/>
      <c r="L23" s="474"/>
    </row>
    <row r="24" spans="1:12" ht="15.75" x14ac:dyDescent="0.25">
      <c r="A24" s="149">
        <v>1</v>
      </c>
      <c r="B24" s="149">
        <v>2</v>
      </c>
      <c r="C24" s="148">
        <v>3</v>
      </c>
      <c r="D24" s="148">
        <v>4</v>
      </c>
      <c r="E24" s="148">
        <v>5</v>
      </c>
      <c r="F24" s="148">
        <v>6</v>
      </c>
      <c r="G24" s="148">
        <v>7</v>
      </c>
      <c r="H24" s="148">
        <v>8</v>
      </c>
      <c r="I24" s="148">
        <v>9</v>
      </c>
      <c r="J24" s="148">
        <v>10</v>
      </c>
      <c r="K24" s="148">
        <v>11</v>
      </c>
      <c r="L24" s="148">
        <v>12</v>
      </c>
    </row>
    <row r="25" spans="1:12" ht="31.5" x14ac:dyDescent="0.25">
      <c r="A25" s="148">
        <v>1</v>
      </c>
      <c r="B25" s="150" t="s">
        <v>211</v>
      </c>
      <c r="C25" s="275"/>
      <c r="D25" s="275"/>
      <c r="E25" s="152"/>
      <c r="F25" s="152"/>
      <c r="G25" s="275"/>
      <c r="H25" s="275"/>
      <c r="I25" s="151"/>
      <c r="J25" s="152"/>
      <c r="K25" s="153"/>
      <c r="L25" s="154"/>
    </row>
    <row r="26" spans="1:12" ht="15.75" x14ac:dyDescent="0.25">
      <c r="A26" s="148" t="s">
        <v>210</v>
      </c>
      <c r="B26" s="155" t="s">
        <v>360</v>
      </c>
      <c r="C26" s="279" t="s">
        <v>456</v>
      </c>
      <c r="D26" s="279" t="s">
        <v>456</v>
      </c>
      <c r="E26" s="372" t="s">
        <v>456</v>
      </c>
      <c r="F26" s="372" t="s">
        <v>456</v>
      </c>
      <c r="G26" s="279" t="s">
        <v>456</v>
      </c>
      <c r="H26" s="279" t="s">
        <v>456</v>
      </c>
      <c r="I26" s="280"/>
      <c r="J26" s="152"/>
      <c r="K26" s="153"/>
      <c r="L26" s="153"/>
    </row>
    <row r="27" spans="1:12" ht="31.5" x14ac:dyDescent="0.25">
      <c r="A27" s="148" t="s">
        <v>209</v>
      </c>
      <c r="B27" s="155" t="s">
        <v>362</v>
      </c>
      <c r="C27" s="369" t="s">
        <v>456</v>
      </c>
      <c r="D27" s="369" t="s">
        <v>456</v>
      </c>
      <c r="E27" s="372" t="s">
        <v>456</v>
      </c>
      <c r="F27" s="372" t="s">
        <v>456</v>
      </c>
      <c r="G27" s="369" t="s">
        <v>456</v>
      </c>
      <c r="H27" s="369" t="s">
        <v>456</v>
      </c>
      <c r="I27" s="280"/>
      <c r="J27" s="152"/>
      <c r="K27" s="153"/>
      <c r="L27" s="153"/>
    </row>
    <row r="28" spans="1:12" ht="63" x14ac:dyDescent="0.25">
      <c r="A28" s="148" t="s">
        <v>361</v>
      </c>
      <c r="B28" s="155" t="s">
        <v>366</v>
      </c>
      <c r="C28" s="369" t="s">
        <v>456</v>
      </c>
      <c r="D28" s="369" t="s">
        <v>456</v>
      </c>
      <c r="E28" s="372" t="s">
        <v>456</v>
      </c>
      <c r="F28" s="372" t="s">
        <v>456</v>
      </c>
      <c r="G28" s="369" t="s">
        <v>456</v>
      </c>
      <c r="H28" s="369" t="s">
        <v>456</v>
      </c>
      <c r="I28" s="280"/>
      <c r="J28" s="152"/>
      <c r="K28" s="153"/>
      <c r="L28" s="153"/>
    </row>
    <row r="29" spans="1:12" ht="31.5" x14ac:dyDescent="0.25">
      <c r="A29" s="148" t="s">
        <v>208</v>
      </c>
      <c r="B29" s="155" t="s">
        <v>365</v>
      </c>
      <c r="C29" s="369" t="s">
        <v>456</v>
      </c>
      <c r="D29" s="369" t="s">
        <v>456</v>
      </c>
      <c r="E29" s="372" t="s">
        <v>456</v>
      </c>
      <c r="F29" s="372" t="s">
        <v>456</v>
      </c>
      <c r="G29" s="369" t="s">
        <v>456</v>
      </c>
      <c r="H29" s="369" t="s">
        <v>456</v>
      </c>
      <c r="I29" s="280"/>
      <c r="J29" s="152"/>
      <c r="K29" s="153"/>
      <c r="L29" s="153"/>
    </row>
    <row r="30" spans="1:12" ht="31.5" x14ac:dyDescent="0.25">
      <c r="A30" s="148" t="s">
        <v>207</v>
      </c>
      <c r="B30" s="155" t="s">
        <v>367</v>
      </c>
      <c r="C30" s="369" t="s">
        <v>456</v>
      </c>
      <c r="D30" s="369" t="s">
        <v>456</v>
      </c>
      <c r="E30" s="372" t="s">
        <v>456</v>
      </c>
      <c r="F30" s="372" t="s">
        <v>456</v>
      </c>
      <c r="G30" s="369" t="s">
        <v>456</v>
      </c>
      <c r="H30" s="369" t="s">
        <v>456</v>
      </c>
      <c r="I30" s="280"/>
      <c r="J30" s="152"/>
      <c r="K30" s="153"/>
      <c r="L30" s="153"/>
    </row>
    <row r="31" spans="1:12" ht="31.5" x14ac:dyDescent="0.25">
      <c r="A31" s="148" t="s">
        <v>206</v>
      </c>
      <c r="B31" s="156" t="s">
        <v>363</v>
      </c>
      <c r="C31" s="370">
        <v>44293</v>
      </c>
      <c r="D31" s="370">
        <v>44293</v>
      </c>
      <c r="E31" s="372">
        <v>44293</v>
      </c>
      <c r="F31" s="372">
        <v>44293</v>
      </c>
      <c r="G31" s="370">
        <v>44293</v>
      </c>
      <c r="H31" s="370">
        <v>44293</v>
      </c>
      <c r="I31" s="280">
        <v>1</v>
      </c>
      <c r="J31" s="152"/>
      <c r="K31" s="153"/>
      <c r="L31" s="153"/>
    </row>
    <row r="32" spans="1:12" ht="31.5" x14ac:dyDescent="0.25">
      <c r="A32" s="148" t="s">
        <v>204</v>
      </c>
      <c r="B32" s="156" t="s">
        <v>368</v>
      </c>
      <c r="C32" s="370">
        <v>44439</v>
      </c>
      <c r="D32" s="370">
        <v>44439</v>
      </c>
      <c r="E32" s="372">
        <v>44439</v>
      </c>
      <c r="F32" s="372">
        <v>44439</v>
      </c>
      <c r="G32" s="370">
        <v>44439</v>
      </c>
      <c r="H32" s="370">
        <v>44439</v>
      </c>
      <c r="I32" s="280">
        <v>1</v>
      </c>
      <c r="J32" s="152"/>
      <c r="K32" s="153"/>
      <c r="L32" s="153"/>
    </row>
    <row r="33" spans="1:12" ht="47.25" x14ac:dyDescent="0.25">
      <c r="A33" s="148" t="s">
        <v>379</v>
      </c>
      <c r="B33" s="156" t="s">
        <v>296</v>
      </c>
      <c r="C33" s="370">
        <v>44600</v>
      </c>
      <c r="D33" s="370">
        <v>44600</v>
      </c>
      <c r="E33" s="372">
        <v>44600</v>
      </c>
      <c r="F33" s="372">
        <v>44600</v>
      </c>
      <c r="G33" s="370">
        <v>44600</v>
      </c>
      <c r="H33" s="370">
        <v>44600</v>
      </c>
      <c r="I33" s="280">
        <v>1</v>
      </c>
      <c r="J33" s="280"/>
      <c r="K33" s="153"/>
      <c r="L33" s="153"/>
    </row>
    <row r="34" spans="1:12" ht="63" x14ac:dyDescent="0.25">
      <c r="A34" s="148" t="s">
        <v>380</v>
      </c>
      <c r="B34" s="156" t="s">
        <v>372</v>
      </c>
      <c r="C34" s="369" t="s">
        <v>456</v>
      </c>
      <c r="D34" s="369" t="s">
        <v>456</v>
      </c>
      <c r="E34" s="372" t="s">
        <v>456</v>
      </c>
      <c r="F34" s="372" t="s">
        <v>456</v>
      </c>
      <c r="G34" s="369" t="s">
        <v>456</v>
      </c>
      <c r="H34" s="369" t="s">
        <v>456</v>
      </c>
      <c r="I34" s="280"/>
      <c r="J34" s="157"/>
      <c r="K34" s="157"/>
      <c r="L34" s="153"/>
    </row>
    <row r="35" spans="1:12" ht="31.5" x14ac:dyDescent="0.25">
      <c r="A35" s="148" t="s">
        <v>381</v>
      </c>
      <c r="B35" s="156" t="s">
        <v>205</v>
      </c>
      <c r="C35" s="370">
        <v>44679</v>
      </c>
      <c r="D35" s="370">
        <v>44679</v>
      </c>
      <c r="E35" s="372">
        <v>44677</v>
      </c>
      <c r="F35" s="372">
        <v>44677</v>
      </c>
      <c r="G35" s="370">
        <v>44679</v>
      </c>
      <c r="H35" s="370">
        <v>44679</v>
      </c>
      <c r="I35" s="280">
        <v>1</v>
      </c>
      <c r="J35" s="280"/>
      <c r="K35" s="157"/>
      <c r="L35" s="153"/>
    </row>
    <row r="36" spans="1:12" ht="31.5" x14ac:dyDescent="0.25">
      <c r="A36" s="148" t="s">
        <v>382</v>
      </c>
      <c r="B36" s="156" t="s">
        <v>364</v>
      </c>
      <c r="C36" s="369" t="s">
        <v>456</v>
      </c>
      <c r="D36" s="369" t="s">
        <v>456</v>
      </c>
      <c r="E36" s="369" t="s">
        <v>456</v>
      </c>
      <c r="F36" s="369" t="s">
        <v>456</v>
      </c>
      <c r="G36" s="369" t="s">
        <v>456</v>
      </c>
      <c r="H36" s="369" t="s">
        <v>456</v>
      </c>
      <c r="I36" s="280"/>
      <c r="J36" s="158"/>
      <c r="K36" s="153"/>
      <c r="L36" s="153"/>
    </row>
    <row r="37" spans="1:12" ht="15.75" x14ac:dyDescent="0.25">
      <c r="A37" s="148" t="s">
        <v>383</v>
      </c>
      <c r="B37" s="156" t="s">
        <v>203</v>
      </c>
      <c r="C37" s="370">
        <v>44293</v>
      </c>
      <c r="D37" s="370">
        <v>44531</v>
      </c>
      <c r="E37" s="372">
        <v>44293</v>
      </c>
      <c r="F37" s="372">
        <v>44531</v>
      </c>
      <c r="G37" s="370">
        <v>44293</v>
      </c>
      <c r="H37" s="370">
        <v>44531</v>
      </c>
      <c r="I37" s="280">
        <v>1</v>
      </c>
      <c r="J37" s="158"/>
      <c r="K37" s="153"/>
      <c r="L37" s="153"/>
    </row>
    <row r="38" spans="1:12" ht="15.75" x14ac:dyDescent="0.25">
      <c r="A38" s="148" t="s">
        <v>384</v>
      </c>
      <c r="B38" s="150" t="s">
        <v>202</v>
      </c>
      <c r="C38" s="369"/>
      <c r="D38" s="392"/>
      <c r="E38" s="401"/>
      <c r="F38" s="401"/>
      <c r="G38" s="369"/>
      <c r="H38" s="392"/>
      <c r="I38" s="280"/>
      <c r="J38" s="153"/>
      <c r="K38" s="153"/>
      <c r="L38" s="153"/>
    </row>
    <row r="39" spans="1:12" ht="63" x14ac:dyDescent="0.25">
      <c r="A39" s="148">
        <v>2</v>
      </c>
      <c r="B39" s="156" t="s">
        <v>369</v>
      </c>
      <c r="C39" s="370">
        <v>44712</v>
      </c>
      <c r="D39" s="370">
        <v>44712</v>
      </c>
      <c r="E39" s="372">
        <v>44712</v>
      </c>
      <c r="F39" s="372">
        <v>44712</v>
      </c>
      <c r="G39" s="370">
        <v>44712</v>
      </c>
      <c r="H39" s="370">
        <v>44712</v>
      </c>
      <c r="I39" s="280">
        <v>1</v>
      </c>
      <c r="J39" s="280"/>
      <c r="K39" s="153"/>
      <c r="L39" s="153"/>
    </row>
    <row r="40" spans="1:12" ht="31.5" x14ac:dyDescent="0.25">
      <c r="A40" s="148" t="s">
        <v>201</v>
      </c>
      <c r="B40" s="156" t="s">
        <v>371</v>
      </c>
      <c r="C40" s="370" t="s">
        <v>716</v>
      </c>
      <c r="D40" s="370" t="s">
        <v>717</v>
      </c>
      <c r="E40" s="372" t="s">
        <v>716</v>
      </c>
      <c r="F40" s="372" t="s">
        <v>748</v>
      </c>
      <c r="G40" s="370" t="s">
        <v>716</v>
      </c>
      <c r="H40" s="370" t="s">
        <v>717</v>
      </c>
      <c r="I40" s="280" t="s">
        <v>755</v>
      </c>
      <c r="J40" s="280" t="s">
        <v>756</v>
      </c>
      <c r="K40" s="153"/>
      <c r="L40" s="153"/>
    </row>
    <row r="41" spans="1:12" ht="47.25" x14ac:dyDescent="0.25">
      <c r="A41" s="148" t="s">
        <v>200</v>
      </c>
      <c r="B41" s="150" t="s">
        <v>452</v>
      </c>
      <c r="C41" s="370"/>
      <c r="D41" s="371"/>
      <c r="E41" s="372"/>
      <c r="F41" s="372"/>
      <c r="G41" s="370"/>
      <c r="H41" s="371"/>
      <c r="I41" s="280"/>
      <c r="J41" s="280"/>
      <c r="K41" s="153"/>
      <c r="L41" s="153"/>
    </row>
    <row r="42" spans="1:12" ht="31.5" x14ac:dyDescent="0.25">
      <c r="A42" s="148">
        <v>3</v>
      </c>
      <c r="B42" s="156" t="s">
        <v>370</v>
      </c>
      <c r="C42" s="370" t="s">
        <v>718</v>
      </c>
      <c r="D42" s="370" t="s">
        <v>719</v>
      </c>
      <c r="E42" s="372" t="s">
        <v>702</v>
      </c>
      <c r="F42" s="372" t="s">
        <v>749</v>
      </c>
      <c r="G42" s="370" t="s">
        <v>718</v>
      </c>
      <c r="H42" s="370" t="s">
        <v>719</v>
      </c>
      <c r="I42" s="280" t="s">
        <v>754</v>
      </c>
      <c r="J42" s="280"/>
      <c r="K42" s="153"/>
      <c r="L42" s="153"/>
    </row>
    <row r="43" spans="1:12" ht="31.5" x14ac:dyDescent="0.25">
      <c r="A43" s="148" t="s">
        <v>199</v>
      </c>
      <c r="B43" s="156" t="s">
        <v>197</v>
      </c>
      <c r="C43" s="370" t="s">
        <v>720</v>
      </c>
      <c r="D43" s="370" t="s">
        <v>721</v>
      </c>
      <c r="E43" s="372" t="s">
        <v>743</v>
      </c>
      <c r="F43" s="372" t="s">
        <v>750</v>
      </c>
      <c r="G43" s="370" t="s">
        <v>720</v>
      </c>
      <c r="H43" s="370" t="s">
        <v>721</v>
      </c>
      <c r="I43" s="280" t="s">
        <v>754</v>
      </c>
      <c r="J43" s="280"/>
      <c r="K43" s="153"/>
      <c r="L43" s="153"/>
    </row>
    <row r="44" spans="1:12" ht="31.5" x14ac:dyDescent="0.25">
      <c r="A44" s="148" t="s">
        <v>198</v>
      </c>
      <c r="B44" s="156" t="s">
        <v>195</v>
      </c>
      <c r="C44" s="370" t="s">
        <v>722</v>
      </c>
      <c r="D44" s="370" t="s">
        <v>723</v>
      </c>
      <c r="E44" s="372" t="s">
        <v>744</v>
      </c>
      <c r="F44" s="372" t="s">
        <v>751</v>
      </c>
      <c r="G44" s="370" t="s">
        <v>722</v>
      </c>
      <c r="H44" s="370" t="s">
        <v>723</v>
      </c>
      <c r="I44" s="281" t="s">
        <v>754</v>
      </c>
      <c r="J44" s="153"/>
      <c r="K44" s="153"/>
      <c r="L44" s="153"/>
    </row>
    <row r="45" spans="1:12" ht="78.75" x14ac:dyDescent="0.25">
      <c r="A45" s="148" t="s">
        <v>196</v>
      </c>
      <c r="B45" s="156" t="s">
        <v>375</v>
      </c>
      <c r="C45" s="369" t="s">
        <v>456</v>
      </c>
      <c r="D45" s="369" t="s">
        <v>456</v>
      </c>
      <c r="E45" s="369"/>
      <c r="F45" s="369"/>
      <c r="G45" s="369" t="s">
        <v>456</v>
      </c>
      <c r="H45" s="369" t="s">
        <v>456</v>
      </c>
      <c r="I45" s="281"/>
      <c r="J45" s="153"/>
      <c r="K45" s="153"/>
      <c r="L45" s="153"/>
    </row>
    <row r="46" spans="1:12" ht="157.5" x14ac:dyDescent="0.25">
      <c r="A46" s="148" t="s">
        <v>194</v>
      </c>
      <c r="B46" s="156" t="s">
        <v>373</v>
      </c>
      <c r="C46" s="369" t="s">
        <v>456</v>
      </c>
      <c r="D46" s="369" t="s">
        <v>456</v>
      </c>
      <c r="E46" s="369"/>
      <c r="F46" s="369"/>
      <c r="G46" s="369" t="s">
        <v>456</v>
      </c>
      <c r="H46" s="369" t="s">
        <v>456</v>
      </c>
      <c r="I46" s="281"/>
      <c r="J46" s="153"/>
      <c r="K46" s="153"/>
      <c r="L46" s="153"/>
    </row>
    <row r="47" spans="1:12" ht="31.5" x14ac:dyDescent="0.25">
      <c r="A47" s="148" t="s">
        <v>192</v>
      </c>
      <c r="B47" s="156" t="s">
        <v>193</v>
      </c>
      <c r="C47" s="370" t="s">
        <v>724</v>
      </c>
      <c r="D47" s="370" t="s">
        <v>725</v>
      </c>
      <c r="E47" s="372" t="s">
        <v>745</v>
      </c>
      <c r="F47" s="279" t="s">
        <v>738</v>
      </c>
      <c r="G47" s="370" t="s">
        <v>724</v>
      </c>
      <c r="H47" s="370" t="s">
        <v>725</v>
      </c>
      <c r="I47" s="281" t="s">
        <v>754</v>
      </c>
      <c r="J47" s="281"/>
      <c r="K47" s="153"/>
      <c r="L47" s="153"/>
    </row>
    <row r="48" spans="1:12" ht="31.5" x14ac:dyDescent="0.25">
      <c r="A48" s="148" t="s">
        <v>385</v>
      </c>
      <c r="B48" s="150" t="s">
        <v>191</v>
      </c>
      <c r="C48" s="370"/>
      <c r="D48" s="371"/>
      <c r="E48" s="401"/>
      <c r="F48" s="401"/>
      <c r="G48" s="370"/>
      <c r="H48" s="371"/>
      <c r="I48" s="280"/>
      <c r="J48" s="153"/>
      <c r="K48" s="153"/>
      <c r="L48" s="153"/>
    </row>
    <row r="49" spans="1:12" ht="31.5" x14ac:dyDescent="0.25">
      <c r="A49" s="148">
        <v>4</v>
      </c>
      <c r="B49" s="156" t="s">
        <v>189</v>
      </c>
      <c r="C49" s="370" t="s">
        <v>726</v>
      </c>
      <c r="D49" s="370" t="s">
        <v>726</v>
      </c>
      <c r="E49" s="372" t="s">
        <v>746</v>
      </c>
      <c r="F49" s="372" t="s">
        <v>752</v>
      </c>
      <c r="G49" s="370" t="s">
        <v>726</v>
      </c>
      <c r="H49" s="370" t="s">
        <v>726</v>
      </c>
      <c r="I49" s="281" t="s">
        <v>754</v>
      </c>
      <c r="J49" s="281"/>
      <c r="K49" s="153"/>
      <c r="L49" s="153"/>
    </row>
    <row r="50" spans="1:12" ht="78.75" x14ac:dyDescent="0.25">
      <c r="A50" s="148" t="s">
        <v>190</v>
      </c>
      <c r="B50" s="156" t="s">
        <v>374</v>
      </c>
      <c r="C50" s="370" t="s">
        <v>727</v>
      </c>
      <c r="D50" s="370" t="s">
        <v>727</v>
      </c>
      <c r="E50" s="372" t="s">
        <v>747</v>
      </c>
      <c r="F50" s="372" t="s">
        <v>753</v>
      </c>
      <c r="G50" s="370" t="s">
        <v>727</v>
      </c>
      <c r="H50" s="370" t="s">
        <v>727</v>
      </c>
      <c r="I50" s="281" t="s">
        <v>754</v>
      </c>
      <c r="J50" s="281"/>
      <c r="K50" s="153"/>
      <c r="L50" s="153"/>
    </row>
    <row r="51" spans="1:12" ht="63" x14ac:dyDescent="0.25">
      <c r="A51" s="148" t="s">
        <v>188</v>
      </c>
      <c r="B51" s="156" t="s">
        <v>376</v>
      </c>
      <c r="C51" s="370" t="s">
        <v>456</v>
      </c>
      <c r="D51" s="370" t="s">
        <v>456</v>
      </c>
      <c r="E51" s="370"/>
      <c r="F51" s="370"/>
      <c r="G51" s="370" t="s">
        <v>456</v>
      </c>
      <c r="H51" s="370" t="s">
        <v>456</v>
      </c>
      <c r="I51" s="281"/>
      <c r="J51" s="281"/>
      <c r="K51" s="153"/>
      <c r="L51" s="153"/>
    </row>
    <row r="52" spans="1:12" ht="63" x14ac:dyDescent="0.25">
      <c r="A52" s="148" t="s">
        <v>186</v>
      </c>
      <c r="B52" s="156" t="s">
        <v>187</v>
      </c>
      <c r="C52" s="369" t="s">
        <v>456</v>
      </c>
      <c r="D52" s="369" t="s">
        <v>456</v>
      </c>
      <c r="E52" s="369"/>
      <c r="F52" s="369"/>
      <c r="G52" s="369" t="s">
        <v>456</v>
      </c>
      <c r="H52" s="369" t="s">
        <v>456</v>
      </c>
      <c r="I52" s="280"/>
      <c r="J52" s="280"/>
      <c r="K52" s="153"/>
      <c r="L52" s="153"/>
    </row>
    <row r="53" spans="1:12" ht="31.5" x14ac:dyDescent="0.25">
      <c r="A53" s="148" t="s">
        <v>184</v>
      </c>
      <c r="B53" s="84" t="s">
        <v>377</v>
      </c>
      <c r="C53" s="370" t="s">
        <v>728</v>
      </c>
      <c r="D53" s="370" t="s">
        <v>728</v>
      </c>
      <c r="E53" s="372" t="s">
        <v>747</v>
      </c>
      <c r="F53" s="372" t="s">
        <v>753</v>
      </c>
      <c r="G53" s="370" t="s">
        <v>728</v>
      </c>
      <c r="H53" s="370" t="s">
        <v>728</v>
      </c>
      <c r="I53" s="281" t="s">
        <v>754</v>
      </c>
      <c r="J53" s="281"/>
      <c r="K53" s="153"/>
      <c r="L53" s="153"/>
    </row>
    <row r="54" spans="1:12" ht="31.5" x14ac:dyDescent="0.25">
      <c r="A54" s="148" t="s">
        <v>378</v>
      </c>
      <c r="B54" s="156" t="s">
        <v>185</v>
      </c>
      <c r="C54" s="370" t="s">
        <v>456</v>
      </c>
      <c r="D54" s="370" t="s">
        <v>456</v>
      </c>
      <c r="E54" s="370"/>
      <c r="F54" s="370"/>
      <c r="G54" s="370" t="s">
        <v>456</v>
      </c>
      <c r="H54" s="370" t="s">
        <v>456</v>
      </c>
      <c r="I54" s="281"/>
      <c r="J54" s="153"/>
      <c r="K54" s="153"/>
      <c r="L54" s="153"/>
    </row>
  </sheetData>
  <mergeCells count="22">
    <mergeCell ref="A13:L13"/>
    <mergeCell ref="A8:L8"/>
    <mergeCell ref="A11:L11"/>
    <mergeCell ref="A15:L15"/>
    <mergeCell ref="A16:L16"/>
    <mergeCell ref="A5:L5"/>
    <mergeCell ref="A7:L7"/>
    <mergeCell ref="A9:L9"/>
    <mergeCell ref="A10:L10"/>
    <mergeCell ref="A12:L12"/>
    <mergeCell ref="L21:L23"/>
    <mergeCell ref="C22:D22"/>
    <mergeCell ref="E22:F22"/>
    <mergeCell ref="G22:H22"/>
    <mergeCell ref="A14:L14"/>
    <mergeCell ref="A19:L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2021-02-16T14:57:22Z</cp:lastPrinted>
  <dcterms:created xsi:type="dcterms:W3CDTF">2015-08-16T15:31:05Z</dcterms:created>
  <dcterms:modified xsi:type="dcterms:W3CDTF">2023-04-28T09:56:49Z</dcterms:modified>
</cp:coreProperties>
</file>